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sharepoint.uni-kassel.de/sites/fb15-KMU-WisLabDF/Shared Documents/Veröffentlichungen/CPSL 2026-1/Recherche/"/>
    </mc:Choice>
  </mc:AlternateContent>
  <xr:revisionPtr revIDLastSave="0" documentId="13_ncr:20000001_{68EE8B96-8214-4758-8033-EE235704EBA3}" xr6:coauthVersionLast="47" xr6:coauthVersionMax="47" xr10:uidLastSave="{00000000-0000-0000-0000-000000000000}"/>
  <bookViews>
    <workbookView xWindow="-120" yWindow="-120" windowWidth="51840" windowHeight="21120" xr2:uid="{00000000-000D-0000-FFFF-FFFF00000000}"/>
  </bookViews>
  <sheets>
    <sheet name="String" sheetId="2" r:id="rId1"/>
    <sheet name="Export" sheetId="12" r:id="rId2"/>
    <sheet name="Availability" sheetId="1" r:id="rId3"/>
    <sheet name="Abstract+Paper" sheetId="13" r:id="rId4"/>
    <sheet name="Content+RQ2 Matrix" sheetId="16" r:id="rId5"/>
    <sheet name="KSA Consolidation" sheetId="28" r:id="rId6"/>
    <sheet name="KSA Final List" sheetId="30" r:id="rId7"/>
  </sheets>
  <definedNames>
    <definedName name="_xlnm._FilterDatabase" localSheetId="3" hidden="1">'Abstract+Paper'!$A$1:$M$203</definedName>
    <definedName name="_xlnm._FilterDatabase" localSheetId="2" hidden="1">Availability!$A$1:$J$270</definedName>
    <definedName name="_xlnm._FilterDatabase" localSheetId="4" hidden="1">'Content+RQ2 Matrix'!$A$1:$R$1</definedName>
    <definedName name="_xlnm._FilterDatabase" localSheetId="5" hidden="1">'KSA Consolidation'!$A$1:$E$131</definedName>
    <definedName name="_xlnm._FilterDatabase" localSheetId="6" hidden="1">'KSA Final List'!$A$1:$C$1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 i="2" l="1"/>
  <c r="C10" i="2"/>
  <c r="C13" i="2"/>
  <c r="C12" i="2"/>
  <c r="C11" i="2"/>
  <c r="T2" i="16"/>
  <c r="U2" i="16"/>
  <c r="V2" i="16"/>
  <c r="W2" i="16"/>
  <c r="X2" i="16"/>
  <c r="Y2" i="16"/>
  <c r="Z2" i="16"/>
  <c r="AA2" i="16"/>
  <c r="AB2" i="16"/>
  <c r="AC2" i="16"/>
  <c r="AD2" i="16"/>
  <c r="AE2" i="16"/>
  <c r="AF2" i="16"/>
  <c r="AG2" i="16"/>
  <c r="AH2" i="16"/>
  <c r="AI2" i="16"/>
  <c r="AJ2" i="16"/>
  <c r="AK2" i="16"/>
  <c r="AL2" i="16"/>
  <c r="AM2" i="16"/>
  <c r="AN2" i="16"/>
  <c r="AO2" i="16"/>
  <c r="AP2" i="16"/>
  <c r="AQ2" i="16"/>
  <c r="AR2" i="16"/>
  <c r="AS2" i="16"/>
  <c r="AT2" i="16"/>
  <c r="AU2" i="16"/>
  <c r="AV2" i="16"/>
  <c r="AW2" i="16"/>
  <c r="AX2" i="16"/>
  <c r="AY2" i="16"/>
  <c r="AZ2" i="16"/>
  <c r="BA2" i="16"/>
  <c r="BB2" i="16"/>
  <c r="BC2" i="16"/>
  <c r="BD2" i="16"/>
  <c r="BE2" i="16"/>
  <c r="BF2" i="16"/>
  <c r="BG2" i="16"/>
  <c r="BH2" i="16"/>
  <c r="BI2" i="16"/>
  <c r="BJ2" i="16"/>
  <c r="BK2" i="16"/>
  <c r="BL2" i="16"/>
  <c r="BM2" i="16"/>
  <c r="BN2" i="16"/>
  <c r="BO2" i="16"/>
  <c r="BP2" i="16"/>
  <c r="BQ2" i="16"/>
  <c r="BR2" i="16"/>
  <c r="BS2" i="16"/>
  <c r="BT2" i="16"/>
  <c r="BU2" i="16"/>
  <c r="BV2" i="16"/>
  <c r="BW2" i="16"/>
  <c r="BX2" i="16"/>
  <c r="BY2" i="16"/>
  <c r="BZ2" i="16"/>
  <c r="CA2" i="16"/>
  <c r="CB2" i="16"/>
  <c r="CC2" i="16"/>
  <c r="CD2" i="16"/>
  <c r="CE2" i="16"/>
  <c r="CF2" i="16"/>
  <c r="CG2" i="16"/>
  <c r="CH2" i="16"/>
  <c r="CI2" i="16"/>
  <c r="CJ2" i="16"/>
  <c r="CK2" i="16"/>
  <c r="CL2" i="16"/>
  <c r="CM2" i="16"/>
  <c r="CN2" i="16"/>
  <c r="CO2" i="16"/>
  <c r="CP2" i="16"/>
  <c r="CQ2" i="16"/>
  <c r="CR2" i="16"/>
  <c r="CS2" i="16"/>
  <c r="CT2" i="16"/>
  <c r="CU2" i="16"/>
  <c r="CV2" i="16"/>
  <c r="CW2" i="16"/>
  <c r="CX2" i="16"/>
  <c r="CY2" i="16"/>
  <c r="CZ2" i="16"/>
  <c r="DA2" i="16"/>
  <c r="DB2" i="16"/>
  <c r="DC2" i="16"/>
  <c r="DD2" i="16"/>
  <c r="DE2" i="16"/>
  <c r="DF2" i="16"/>
  <c r="DG2" i="16"/>
  <c r="DH2" i="16"/>
  <c r="DI2" i="16"/>
  <c r="DJ2" i="16"/>
  <c r="DK2" i="16"/>
  <c r="DL2" i="16"/>
  <c r="DM2" i="16"/>
  <c r="DN2" i="16"/>
  <c r="DO2" i="16"/>
  <c r="DP2" i="16"/>
  <c r="DQ2" i="16"/>
  <c r="DR2" i="16"/>
  <c r="DS2" i="16"/>
  <c r="DT2" i="16"/>
  <c r="DU2" i="16"/>
  <c r="DV2" i="16"/>
  <c r="DW2" i="16"/>
  <c r="DX2" i="16"/>
  <c r="DY2" i="16"/>
  <c r="DZ2" i="16"/>
  <c r="EA2" i="16"/>
  <c r="EB2" i="16"/>
  <c r="EC2" i="16"/>
  <c r="ED2" i="16"/>
  <c r="EE2" i="16"/>
  <c r="EE94" i="16" s="1"/>
  <c r="EF2" i="16"/>
  <c r="EF94" i="16" s="1"/>
  <c r="EG2" i="16"/>
  <c r="EG94" i="16" s="1"/>
  <c r="EH2" i="16"/>
  <c r="EH94" i="16" s="1"/>
  <c r="EI2" i="16"/>
  <c r="EI94" i="16" s="1"/>
  <c r="EJ2" i="16"/>
  <c r="EJ94" i="16" s="1"/>
  <c r="EK2" i="16"/>
  <c r="EK94" i="16" s="1"/>
  <c r="EL2" i="16"/>
  <c r="EL94" i="16" s="1"/>
  <c r="EM2" i="16"/>
  <c r="EM94" i="16" s="1"/>
  <c r="EN2" i="16"/>
  <c r="EN94" i="16" s="1"/>
  <c r="EO2" i="16"/>
  <c r="EO94" i="16" s="1"/>
  <c r="EP2" i="16"/>
  <c r="EP94" i="16" s="1"/>
  <c r="EQ2" i="16"/>
  <c r="EQ94" i="16" s="1"/>
  <c r="ER2" i="16"/>
  <c r="ER94" i="16" s="1"/>
  <c r="T3" i="16"/>
  <c r="T94" i="16" s="1"/>
  <c r="U3" i="16"/>
  <c r="U94" i="16" s="1"/>
  <c r="V3" i="16"/>
  <c r="V94" i="16" s="1"/>
  <c r="W3" i="16"/>
  <c r="W94" i="16" s="1"/>
  <c r="X3" i="16"/>
  <c r="X94" i="16" s="1"/>
  <c r="Y3" i="16"/>
  <c r="Y94" i="16" s="1"/>
  <c r="Z3" i="16"/>
  <c r="Z94" i="16" s="1"/>
  <c r="AA3" i="16"/>
  <c r="AA94" i="16" s="1"/>
  <c r="AB3" i="16"/>
  <c r="AB94" i="16" s="1"/>
  <c r="AC3" i="16"/>
  <c r="AC94" i="16" s="1"/>
  <c r="AD3" i="16"/>
  <c r="AD94" i="16" s="1"/>
  <c r="AE3" i="16"/>
  <c r="AE94" i="16" s="1"/>
  <c r="AF3" i="16"/>
  <c r="AF94" i="16" s="1"/>
  <c r="AG3" i="16"/>
  <c r="AG94" i="16" s="1"/>
  <c r="AH3" i="16"/>
  <c r="AH94" i="16" s="1"/>
  <c r="AI3" i="16"/>
  <c r="AI94" i="16" s="1"/>
  <c r="AJ3" i="16"/>
  <c r="AJ94" i="16" s="1"/>
  <c r="AK3" i="16"/>
  <c r="AK94" i="16" s="1"/>
  <c r="AL3" i="16"/>
  <c r="AL94" i="16" s="1"/>
  <c r="AM3" i="16"/>
  <c r="AM94" i="16" s="1"/>
  <c r="AN3" i="16"/>
  <c r="AN94" i="16" s="1"/>
  <c r="AO3" i="16"/>
  <c r="AO94" i="16" s="1"/>
  <c r="AP3" i="16"/>
  <c r="AP94" i="16" s="1"/>
  <c r="AQ3" i="16"/>
  <c r="AQ94" i="16" s="1"/>
  <c r="AR3" i="16"/>
  <c r="AR94" i="16" s="1"/>
  <c r="AS3" i="16"/>
  <c r="AS94" i="16" s="1"/>
  <c r="AT3" i="16"/>
  <c r="AT94" i="16" s="1"/>
  <c r="AU3" i="16"/>
  <c r="AU94" i="16" s="1"/>
  <c r="AV3" i="16"/>
  <c r="AV94" i="16" s="1"/>
  <c r="AW3" i="16"/>
  <c r="AW94" i="16" s="1"/>
  <c r="AX3" i="16"/>
  <c r="AX94" i="16" s="1"/>
  <c r="AY3" i="16"/>
  <c r="AY94" i="16" s="1"/>
  <c r="AZ3" i="16"/>
  <c r="AZ94" i="16" s="1"/>
  <c r="BA3" i="16"/>
  <c r="BB3" i="16"/>
  <c r="BB94" i="16" s="1"/>
  <c r="BC3" i="16"/>
  <c r="BC94" i="16" s="1"/>
  <c r="BD3" i="16"/>
  <c r="BD94" i="16" s="1"/>
  <c r="BE3" i="16"/>
  <c r="BE94" i="16" s="1"/>
  <c r="BF3" i="16"/>
  <c r="BF94" i="16" s="1"/>
  <c r="BG3" i="16"/>
  <c r="BG94" i="16" s="1"/>
  <c r="BH3" i="16"/>
  <c r="BH94" i="16" s="1"/>
  <c r="BI3" i="16"/>
  <c r="BI94" i="16" s="1"/>
  <c r="BJ3" i="16"/>
  <c r="BJ94" i="16" s="1"/>
  <c r="BK3" i="16"/>
  <c r="BK94" i="16" s="1"/>
  <c r="BL3" i="16"/>
  <c r="BL94" i="16" s="1"/>
  <c r="BM3" i="16"/>
  <c r="BM94" i="16" s="1"/>
  <c r="BN3" i="16"/>
  <c r="BN94" i="16" s="1"/>
  <c r="BO3" i="16"/>
  <c r="BO94" i="16" s="1"/>
  <c r="BP3" i="16"/>
  <c r="BP94" i="16" s="1"/>
  <c r="BQ3" i="16"/>
  <c r="BQ94" i="16" s="1"/>
  <c r="BR3" i="16"/>
  <c r="BR94" i="16" s="1"/>
  <c r="BS3" i="16"/>
  <c r="BS94" i="16" s="1"/>
  <c r="BT3" i="16"/>
  <c r="BT94" i="16" s="1"/>
  <c r="BU3" i="16"/>
  <c r="BU94" i="16" s="1"/>
  <c r="BV3" i="16"/>
  <c r="BV94" i="16" s="1"/>
  <c r="BW3" i="16"/>
  <c r="BW94" i="16" s="1"/>
  <c r="BX3" i="16"/>
  <c r="BX94" i="16" s="1"/>
  <c r="BY3" i="16"/>
  <c r="BY94" i="16" s="1"/>
  <c r="BZ3" i="16"/>
  <c r="BZ94" i="16" s="1"/>
  <c r="CA3" i="16"/>
  <c r="CA94" i="16" s="1"/>
  <c r="CB3" i="16"/>
  <c r="CB94" i="16" s="1"/>
  <c r="CC3" i="16"/>
  <c r="CC94" i="16" s="1"/>
  <c r="CD3" i="16"/>
  <c r="CD94" i="16" s="1"/>
  <c r="CE3" i="16"/>
  <c r="CE94" i="16" s="1"/>
  <c r="CF3" i="16"/>
  <c r="CF94" i="16" s="1"/>
  <c r="CG3" i="16"/>
  <c r="CG94" i="16" s="1"/>
  <c r="CH3" i="16"/>
  <c r="CH94" i="16" s="1"/>
  <c r="CI3" i="16"/>
  <c r="CI94" i="16" s="1"/>
  <c r="CJ3" i="16"/>
  <c r="CJ94" i="16" s="1"/>
  <c r="CK3" i="16"/>
  <c r="CK94" i="16" s="1"/>
  <c r="CL3" i="16"/>
  <c r="CL94" i="16" s="1"/>
  <c r="CM3" i="16"/>
  <c r="CM94" i="16" s="1"/>
  <c r="CN3" i="16"/>
  <c r="CN94" i="16" s="1"/>
  <c r="CO3" i="16"/>
  <c r="CO94" i="16" s="1"/>
  <c r="CP3" i="16"/>
  <c r="CP94" i="16" s="1"/>
  <c r="CQ3" i="16"/>
  <c r="CQ94" i="16" s="1"/>
  <c r="CR3" i="16"/>
  <c r="CR94" i="16" s="1"/>
  <c r="CS3" i="16"/>
  <c r="CS94" i="16" s="1"/>
  <c r="CT3" i="16"/>
  <c r="CT94" i="16" s="1"/>
  <c r="CU3" i="16"/>
  <c r="CU94" i="16" s="1"/>
  <c r="CV3" i="16"/>
  <c r="CV94" i="16" s="1"/>
  <c r="CW3" i="16"/>
  <c r="CW94" i="16" s="1"/>
  <c r="CX3" i="16"/>
  <c r="CX94" i="16" s="1"/>
  <c r="CY3" i="16"/>
  <c r="CY94" i="16" s="1"/>
  <c r="CZ3" i="16"/>
  <c r="CZ94" i="16" s="1"/>
  <c r="DA3" i="16"/>
  <c r="DA94" i="16" s="1"/>
  <c r="DB3" i="16"/>
  <c r="DB94" i="16" s="1"/>
  <c r="DC3" i="16"/>
  <c r="DC94" i="16" s="1"/>
  <c r="DD3" i="16"/>
  <c r="DD94" i="16" s="1"/>
  <c r="DE3" i="16"/>
  <c r="DE94" i="16" s="1"/>
  <c r="DF3" i="16"/>
  <c r="DF94" i="16" s="1"/>
  <c r="DG3" i="16"/>
  <c r="DG94" i="16" s="1"/>
  <c r="DH3" i="16"/>
  <c r="DH94" i="16" s="1"/>
  <c r="DI3" i="16"/>
  <c r="DI94" i="16" s="1"/>
  <c r="DJ3" i="16"/>
  <c r="DJ94" i="16" s="1"/>
  <c r="DK3" i="16"/>
  <c r="DK94" i="16" s="1"/>
  <c r="DL3" i="16"/>
  <c r="DL94" i="16" s="1"/>
  <c r="DM3" i="16"/>
  <c r="DM94" i="16" s="1"/>
  <c r="DN3" i="16"/>
  <c r="DN94" i="16" s="1"/>
  <c r="DO3" i="16"/>
  <c r="DO94" i="16" s="1"/>
  <c r="DP3" i="16"/>
  <c r="DP94" i="16" s="1"/>
  <c r="DQ3" i="16"/>
  <c r="DQ94" i="16" s="1"/>
  <c r="DR3" i="16"/>
  <c r="DR94" i="16" s="1"/>
  <c r="DS3" i="16"/>
  <c r="DS94" i="16" s="1"/>
  <c r="DT3" i="16"/>
  <c r="DT94" i="16" s="1"/>
  <c r="DU3" i="16"/>
  <c r="DU94" i="16" s="1"/>
  <c r="DV3" i="16"/>
  <c r="DV94" i="16" s="1"/>
  <c r="DW3" i="16"/>
  <c r="DW94" i="16" s="1"/>
  <c r="DX3" i="16"/>
  <c r="DX94" i="16" s="1"/>
  <c r="DY3" i="16"/>
  <c r="DY94" i="16" s="1"/>
  <c r="DZ3" i="16"/>
  <c r="DZ94" i="16" s="1"/>
  <c r="EA3" i="16"/>
  <c r="EA94" i="16" s="1"/>
  <c r="EB3" i="16"/>
  <c r="EB94" i="16" s="1"/>
  <c r="EC3" i="16"/>
  <c r="EC94" i="16" s="1"/>
  <c r="ED3" i="16"/>
  <c r="ED94" i="16" s="1"/>
  <c r="EE3" i="16"/>
  <c r="EF3" i="16"/>
  <c r="EG3" i="16"/>
  <c r="EH3" i="16"/>
  <c r="EI3" i="16"/>
  <c r="EJ3" i="16"/>
  <c r="EK3" i="16"/>
  <c r="EL3" i="16"/>
  <c r="EM3" i="16"/>
  <c r="EN3" i="16"/>
  <c r="EO3" i="16"/>
  <c r="EP3" i="16"/>
  <c r="EQ3" i="16"/>
  <c r="ER3" i="16"/>
  <c r="T4" i="16"/>
  <c r="U4" i="16"/>
  <c r="V4" i="16"/>
  <c r="W4" i="16"/>
  <c r="X4" i="16"/>
  <c r="Y4" i="16"/>
  <c r="Z4" i="16"/>
  <c r="AA4" i="16"/>
  <c r="AB4" i="16"/>
  <c r="AC4" i="16"/>
  <c r="AD4" i="16"/>
  <c r="AE4" i="16"/>
  <c r="AF4" i="16"/>
  <c r="AG4" i="16"/>
  <c r="AH4" i="16"/>
  <c r="AI4" i="16"/>
  <c r="AJ4" i="16"/>
  <c r="AK4" i="16"/>
  <c r="AL4" i="16"/>
  <c r="AM4" i="16"/>
  <c r="AN4" i="16"/>
  <c r="AO4" i="16"/>
  <c r="AP4" i="16"/>
  <c r="AQ4" i="16"/>
  <c r="AR4" i="16"/>
  <c r="AS4" i="16"/>
  <c r="AT4" i="16"/>
  <c r="AU4" i="16"/>
  <c r="AV4" i="16"/>
  <c r="AW4" i="16"/>
  <c r="AX4" i="16"/>
  <c r="AY4" i="16"/>
  <c r="AZ4" i="16"/>
  <c r="BA4" i="16"/>
  <c r="BB4" i="16"/>
  <c r="BC4" i="16"/>
  <c r="BD4" i="16"/>
  <c r="BE4" i="16"/>
  <c r="BF4" i="16"/>
  <c r="BG4" i="16"/>
  <c r="BH4" i="16"/>
  <c r="BI4" i="16"/>
  <c r="BJ4" i="16"/>
  <c r="BK4" i="16"/>
  <c r="BL4" i="16"/>
  <c r="BM4" i="16"/>
  <c r="BN4" i="16"/>
  <c r="BO4" i="16"/>
  <c r="BP4" i="16"/>
  <c r="BQ4" i="16"/>
  <c r="BR4" i="16"/>
  <c r="BS4" i="16"/>
  <c r="BT4" i="16"/>
  <c r="BU4" i="16"/>
  <c r="BV4" i="16"/>
  <c r="BW4" i="16"/>
  <c r="BX4" i="16"/>
  <c r="BY4" i="16"/>
  <c r="BZ4" i="16"/>
  <c r="CA4" i="16"/>
  <c r="CB4" i="16"/>
  <c r="CC4" i="16"/>
  <c r="CD4" i="16"/>
  <c r="CE4" i="16"/>
  <c r="CF4" i="16"/>
  <c r="CG4" i="16"/>
  <c r="CH4" i="16"/>
  <c r="CI4" i="16"/>
  <c r="CJ4" i="16"/>
  <c r="CK4" i="16"/>
  <c r="CL4" i="16"/>
  <c r="CM4" i="16"/>
  <c r="CN4" i="16"/>
  <c r="CO4" i="16"/>
  <c r="CP4" i="16"/>
  <c r="CQ4" i="16"/>
  <c r="CR4" i="16"/>
  <c r="CS4" i="16"/>
  <c r="CT4" i="16"/>
  <c r="CU4" i="16"/>
  <c r="CV4" i="16"/>
  <c r="CW4" i="16"/>
  <c r="CX4" i="16"/>
  <c r="CY4" i="16"/>
  <c r="CZ4" i="16"/>
  <c r="DA4" i="16"/>
  <c r="DB4" i="16"/>
  <c r="DC4" i="16"/>
  <c r="DD4" i="16"/>
  <c r="DE4" i="16"/>
  <c r="DF4" i="16"/>
  <c r="DG4" i="16"/>
  <c r="DH4" i="16"/>
  <c r="DI4" i="16"/>
  <c r="DJ4" i="16"/>
  <c r="DK4" i="16"/>
  <c r="DL4" i="16"/>
  <c r="DM4" i="16"/>
  <c r="DN4" i="16"/>
  <c r="DO4" i="16"/>
  <c r="DP4" i="16"/>
  <c r="DQ4" i="16"/>
  <c r="DR4" i="16"/>
  <c r="DS4" i="16"/>
  <c r="DT4" i="16"/>
  <c r="DU4" i="16"/>
  <c r="DV4" i="16"/>
  <c r="DW4" i="16"/>
  <c r="DX4" i="16"/>
  <c r="DY4" i="16"/>
  <c r="DZ4" i="16"/>
  <c r="EA4" i="16"/>
  <c r="EB4" i="16"/>
  <c r="EC4" i="16"/>
  <c r="ED4" i="16"/>
  <c r="EE4" i="16"/>
  <c r="EF4" i="16"/>
  <c r="EG4" i="16"/>
  <c r="EH4" i="16"/>
  <c r="EI4" i="16"/>
  <c r="EJ4" i="16"/>
  <c r="EK4" i="16"/>
  <c r="EL4" i="16"/>
  <c r="EM4" i="16"/>
  <c r="EN4" i="16"/>
  <c r="EO4" i="16"/>
  <c r="EP4" i="16"/>
  <c r="EQ4" i="16"/>
  <c r="ER4" i="16"/>
  <c r="T5" i="16"/>
  <c r="U5" i="16"/>
  <c r="V5" i="16"/>
  <c r="W5" i="16"/>
  <c r="X5" i="16"/>
  <c r="Y5" i="16"/>
  <c r="Z5" i="16"/>
  <c r="AA5" i="16"/>
  <c r="AB5" i="16"/>
  <c r="AC5" i="16"/>
  <c r="AD5" i="16"/>
  <c r="AE5" i="16"/>
  <c r="AF5" i="16"/>
  <c r="AG5" i="16"/>
  <c r="AH5" i="16"/>
  <c r="AI5" i="16"/>
  <c r="AJ5" i="16"/>
  <c r="AK5" i="16"/>
  <c r="AL5" i="16"/>
  <c r="AM5" i="16"/>
  <c r="AN5" i="16"/>
  <c r="AO5" i="16"/>
  <c r="AP5" i="16"/>
  <c r="AQ5" i="16"/>
  <c r="AR5" i="16"/>
  <c r="AS5" i="16"/>
  <c r="AT5" i="16"/>
  <c r="AU5" i="16"/>
  <c r="AV5" i="16"/>
  <c r="AW5" i="16"/>
  <c r="AX5" i="16"/>
  <c r="AY5" i="16"/>
  <c r="AZ5" i="16"/>
  <c r="BA5" i="16"/>
  <c r="BB5" i="16"/>
  <c r="BC5" i="16"/>
  <c r="BD5" i="16"/>
  <c r="BE5" i="16"/>
  <c r="BF5" i="16"/>
  <c r="BG5" i="16"/>
  <c r="BH5" i="16"/>
  <c r="BI5" i="16"/>
  <c r="BJ5" i="16"/>
  <c r="BK5" i="16"/>
  <c r="BL5" i="16"/>
  <c r="BM5" i="16"/>
  <c r="BN5" i="16"/>
  <c r="BO5" i="16"/>
  <c r="BP5" i="16"/>
  <c r="BQ5" i="16"/>
  <c r="BR5" i="16"/>
  <c r="BS5" i="16"/>
  <c r="BT5" i="16"/>
  <c r="BU5" i="16"/>
  <c r="BV5" i="16"/>
  <c r="BW5" i="16"/>
  <c r="BX5" i="16"/>
  <c r="BY5" i="16"/>
  <c r="BZ5" i="16"/>
  <c r="CA5" i="16"/>
  <c r="CB5" i="16"/>
  <c r="CC5" i="16"/>
  <c r="CD5" i="16"/>
  <c r="CE5" i="16"/>
  <c r="CF5" i="16"/>
  <c r="CG5" i="16"/>
  <c r="CH5" i="16"/>
  <c r="CI5" i="16"/>
  <c r="CJ5" i="16"/>
  <c r="CK5" i="16"/>
  <c r="CL5" i="16"/>
  <c r="CM5" i="16"/>
  <c r="CN5" i="16"/>
  <c r="CO5" i="16"/>
  <c r="CP5" i="16"/>
  <c r="CQ5" i="16"/>
  <c r="CR5" i="16"/>
  <c r="CS5" i="16"/>
  <c r="CT5" i="16"/>
  <c r="CU5" i="16"/>
  <c r="CV5" i="16"/>
  <c r="CW5" i="16"/>
  <c r="CX5" i="16"/>
  <c r="CY5" i="16"/>
  <c r="CZ5" i="16"/>
  <c r="DA5" i="16"/>
  <c r="DB5" i="16"/>
  <c r="DC5" i="16"/>
  <c r="DD5" i="16"/>
  <c r="DE5" i="16"/>
  <c r="DF5" i="16"/>
  <c r="DG5" i="16"/>
  <c r="DH5" i="16"/>
  <c r="DI5" i="16"/>
  <c r="DJ5" i="16"/>
  <c r="DK5" i="16"/>
  <c r="DL5" i="16"/>
  <c r="DM5" i="16"/>
  <c r="DN5" i="16"/>
  <c r="DO5" i="16"/>
  <c r="DP5" i="16"/>
  <c r="DQ5" i="16"/>
  <c r="DR5" i="16"/>
  <c r="DS5" i="16"/>
  <c r="DT5" i="16"/>
  <c r="DU5" i="16"/>
  <c r="DV5" i="16"/>
  <c r="DW5" i="16"/>
  <c r="DX5" i="16"/>
  <c r="DY5" i="16"/>
  <c r="DZ5" i="16"/>
  <c r="EA5" i="16"/>
  <c r="EB5" i="16"/>
  <c r="EC5" i="16"/>
  <c r="ED5" i="16"/>
  <c r="EE5" i="16"/>
  <c r="EF5" i="16"/>
  <c r="EG5" i="16"/>
  <c r="EH5" i="16"/>
  <c r="EI5" i="16"/>
  <c r="EJ5" i="16"/>
  <c r="EK5" i="16"/>
  <c r="EL5" i="16"/>
  <c r="EM5" i="16"/>
  <c r="EN5" i="16"/>
  <c r="EO5" i="16"/>
  <c r="EP5" i="16"/>
  <c r="EQ5" i="16"/>
  <c r="ER5" i="16"/>
  <c r="T6" i="16"/>
  <c r="U6" i="16"/>
  <c r="V6" i="16"/>
  <c r="W6" i="16"/>
  <c r="X6" i="16"/>
  <c r="Y6" i="16"/>
  <c r="Z6" i="16"/>
  <c r="AA6" i="16"/>
  <c r="AB6" i="16"/>
  <c r="AC6" i="16"/>
  <c r="AD6" i="16"/>
  <c r="AE6" i="16"/>
  <c r="AF6" i="16"/>
  <c r="AG6" i="16"/>
  <c r="AH6" i="16"/>
  <c r="AI6" i="16"/>
  <c r="AJ6" i="16"/>
  <c r="AK6" i="16"/>
  <c r="AL6" i="16"/>
  <c r="AM6" i="16"/>
  <c r="AN6" i="16"/>
  <c r="AO6" i="16"/>
  <c r="AP6" i="16"/>
  <c r="AQ6" i="16"/>
  <c r="AR6" i="16"/>
  <c r="AS6" i="16"/>
  <c r="AT6" i="16"/>
  <c r="AU6" i="16"/>
  <c r="AV6" i="16"/>
  <c r="AW6" i="16"/>
  <c r="AX6" i="16"/>
  <c r="AY6" i="16"/>
  <c r="AZ6" i="16"/>
  <c r="BA6" i="16"/>
  <c r="BB6" i="16"/>
  <c r="BC6" i="16"/>
  <c r="BD6" i="16"/>
  <c r="BE6" i="16"/>
  <c r="BF6" i="16"/>
  <c r="BG6" i="16"/>
  <c r="BH6" i="16"/>
  <c r="BI6" i="16"/>
  <c r="BJ6" i="16"/>
  <c r="BK6" i="16"/>
  <c r="BL6" i="16"/>
  <c r="BM6" i="16"/>
  <c r="BN6" i="16"/>
  <c r="BO6" i="16"/>
  <c r="BP6" i="16"/>
  <c r="BQ6" i="16"/>
  <c r="BR6" i="16"/>
  <c r="BS6" i="16"/>
  <c r="BT6" i="16"/>
  <c r="BU6" i="16"/>
  <c r="BV6" i="16"/>
  <c r="BW6" i="16"/>
  <c r="BX6" i="16"/>
  <c r="BY6" i="16"/>
  <c r="BZ6" i="16"/>
  <c r="CA6" i="16"/>
  <c r="CB6" i="16"/>
  <c r="CC6" i="16"/>
  <c r="CD6" i="16"/>
  <c r="CE6" i="16"/>
  <c r="CF6" i="16"/>
  <c r="CG6" i="16"/>
  <c r="CH6" i="16"/>
  <c r="CI6" i="16"/>
  <c r="CJ6" i="16"/>
  <c r="CK6" i="16"/>
  <c r="CL6" i="16"/>
  <c r="CM6" i="16"/>
  <c r="CN6" i="16"/>
  <c r="CO6" i="16"/>
  <c r="CP6" i="16"/>
  <c r="CQ6" i="16"/>
  <c r="CR6" i="16"/>
  <c r="CS6" i="16"/>
  <c r="CT6" i="16"/>
  <c r="CU6" i="16"/>
  <c r="CV6" i="16"/>
  <c r="CW6" i="16"/>
  <c r="CX6" i="16"/>
  <c r="CY6" i="16"/>
  <c r="CZ6" i="16"/>
  <c r="DA6" i="16"/>
  <c r="DB6" i="16"/>
  <c r="DC6" i="16"/>
  <c r="DD6" i="16"/>
  <c r="DE6" i="16"/>
  <c r="DF6" i="16"/>
  <c r="DG6" i="16"/>
  <c r="DH6" i="16"/>
  <c r="DI6" i="16"/>
  <c r="DJ6" i="16"/>
  <c r="DK6" i="16"/>
  <c r="DL6" i="16"/>
  <c r="DM6" i="16"/>
  <c r="DN6" i="16"/>
  <c r="DO6" i="16"/>
  <c r="DP6" i="16"/>
  <c r="DQ6" i="16"/>
  <c r="DR6" i="16"/>
  <c r="DS6" i="16"/>
  <c r="DT6" i="16"/>
  <c r="DU6" i="16"/>
  <c r="DV6" i="16"/>
  <c r="DW6" i="16"/>
  <c r="DX6" i="16"/>
  <c r="DY6" i="16"/>
  <c r="DZ6" i="16"/>
  <c r="EA6" i="16"/>
  <c r="EB6" i="16"/>
  <c r="EC6" i="16"/>
  <c r="ED6" i="16"/>
  <c r="EE6" i="16"/>
  <c r="EF6" i="16"/>
  <c r="EG6" i="16"/>
  <c r="EH6" i="16"/>
  <c r="EI6" i="16"/>
  <c r="EJ6" i="16"/>
  <c r="EK6" i="16"/>
  <c r="EL6" i="16"/>
  <c r="EM6" i="16"/>
  <c r="EN6" i="16"/>
  <c r="EO6" i="16"/>
  <c r="EP6" i="16"/>
  <c r="EQ6" i="16"/>
  <c r="ER6" i="16"/>
  <c r="T7" i="16"/>
  <c r="U7" i="16"/>
  <c r="V7" i="16"/>
  <c r="W7" i="16"/>
  <c r="X7" i="16"/>
  <c r="Y7" i="16"/>
  <c r="Z7" i="16"/>
  <c r="AA7" i="16"/>
  <c r="AB7" i="16"/>
  <c r="AC7" i="16"/>
  <c r="AD7" i="16"/>
  <c r="AE7" i="16"/>
  <c r="AF7" i="16"/>
  <c r="AG7" i="16"/>
  <c r="AH7" i="16"/>
  <c r="AI7" i="16"/>
  <c r="AJ7" i="16"/>
  <c r="AK7" i="16"/>
  <c r="AL7" i="16"/>
  <c r="AM7" i="16"/>
  <c r="AN7" i="16"/>
  <c r="AO7" i="16"/>
  <c r="AP7" i="16"/>
  <c r="AQ7" i="16"/>
  <c r="AR7" i="16"/>
  <c r="AS7" i="16"/>
  <c r="AT7" i="16"/>
  <c r="AU7" i="16"/>
  <c r="AV7" i="16"/>
  <c r="AW7" i="16"/>
  <c r="AX7" i="16"/>
  <c r="AY7" i="16"/>
  <c r="AZ7" i="16"/>
  <c r="BA7" i="16"/>
  <c r="BB7" i="16"/>
  <c r="BC7" i="16"/>
  <c r="BD7" i="16"/>
  <c r="BE7" i="16"/>
  <c r="BF7" i="16"/>
  <c r="BG7" i="16"/>
  <c r="BH7" i="16"/>
  <c r="BI7" i="16"/>
  <c r="BJ7" i="16"/>
  <c r="BK7" i="16"/>
  <c r="BL7" i="16"/>
  <c r="BM7" i="16"/>
  <c r="BN7" i="16"/>
  <c r="BO7" i="16"/>
  <c r="BP7" i="16"/>
  <c r="BQ7" i="16"/>
  <c r="BR7" i="16"/>
  <c r="BS7" i="16"/>
  <c r="BT7" i="16"/>
  <c r="BU7" i="16"/>
  <c r="BV7" i="16"/>
  <c r="BW7" i="16"/>
  <c r="BX7" i="16"/>
  <c r="BY7" i="16"/>
  <c r="BZ7" i="16"/>
  <c r="CA7" i="16"/>
  <c r="CB7" i="16"/>
  <c r="CC7" i="16"/>
  <c r="CD7" i="16"/>
  <c r="CE7" i="16"/>
  <c r="CF7" i="16"/>
  <c r="CG7" i="16"/>
  <c r="CH7" i="16"/>
  <c r="CI7" i="16"/>
  <c r="CJ7" i="16"/>
  <c r="CK7" i="16"/>
  <c r="CL7" i="16"/>
  <c r="CM7" i="16"/>
  <c r="CN7" i="16"/>
  <c r="CO7" i="16"/>
  <c r="CP7" i="16"/>
  <c r="CQ7" i="16"/>
  <c r="CR7" i="16"/>
  <c r="CS7" i="16"/>
  <c r="CT7" i="16"/>
  <c r="CU7" i="16"/>
  <c r="CV7" i="16"/>
  <c r="CW7" i="16"/>
  <c r="CX7" i="16"/>
  <c r="CY7" i="16"/>
  <c r="CZ7" i="16"/>
  <c r="DA7" i="16"/>
  <c r="DB7" i="16"/>
  <c r="DC7" i="16"/>
  <c r="DD7" i="16"/>
  <c r="DE7" i="16"/>
  <c r="DF7" i="16"/>
  <c r="DG7" i="16"/>
  <c r="DH7" i="16"/>
  <c r="DI7" i="16"/>
  <c r="DJ7" i="16"/>
  <c r="DK7" i="16"/>
  <c r="DL7" i="16"/>
  <c r="DM7" i="16"/>
  <c r="DN7" i="16"/>
  <c r="DO7" i="16"/>
  <c r="DP7" i="16"/>
  <c r="DQ7" i="16"/>
  <c r="DR7" i="16"/>
  <c r="DS7" i="16"/>
  <c r="DT7" i="16"/>
  <c r="DU7" i="16"/>
  <c r="DV7" i="16"/>
  <c r="DW7" i="16"/>
  <c r="DX7" i="16"/>
  <c r="DY7" i="16"/>
  <c r="DZ7" i="16"/>
  <c r="EA7" i="16"/>
  <c r="EB7" i="16"/>
  <c r="EC7" i="16"/>
  <c r="ED7" i="16"/>
  <c r="EE7" i="16"/>
  <c r="EF7" i="16"/>
  <c r="EG7" i="16"/>
  <c r="EH7" i="16"/>
  <c r="EI7" i="16"/>
  <c r="EJ7" i="16"/>
  <c r="EK7" i="16"/>
  <c r="EL7" i="16"/>
  <c r="EM7" i="16"/>
  <c r="EN7" i="16"/>
  <c r="EO7" i="16"/>
  <c r="EP7" i="16"/>
  <c r="EQ7" i="16"/>
  <c r="ER7" i="16"/>
  <c r="T8" i="16"/>
  <c r="U8" i="16"/>
  <c r="V8" i="16"/>
  <c r="W8" i="16"/>
  <c r="X8" i="16"/>
  <c r="Y8" i="16"/>
  <c r="Z8" i="16"/>
  <c r="AA8" i="16"/>
  <c r="AB8" i="16"/>
  <c r="AC8" i="16"/>
  <c r="AD8" i="16"/>
  <c r="AE8" i="16"/>
  <c r="AF8" i="16"/>
  <c r="AG8" i="16"/>
  <c r="AH8" i="16"/>
  <c r="AI8" i="16"/>
  <c r="AJ8" i="16"/>
  <c r="AK8" i="16"/>
  <c r="AL8" i="16"/>
  <c r="AM8" i="16"/>
  <c r="AN8" i="16"/>
  <c r="AO8" i="16"/>
  <c r="AP8" i="16"/>
  <c r="AQ8" i="16"/>
  <c r="AR8" i="16"/>
  <c r="AS8" i="16"/>
  <c r="AT8" i="16"/>
  <c r="AU8" i="16"/>
  <c r="AV8" i="16"/>
  <c r="AW8" i="16"/>
  <c r="AX8" i="16"/>
  <c r="AY8" i="16"/>
  <c r="AZ8" i="16"/>
  <c r="BA8" i="16"/>
  <c r="BB8" i="16"/>
  <c r="BC8" i="16"/>
  <c r="BD8" i="16"/>
  <c r="BE8" i="16"/>
  <c r="BF8" i="16"/>
  <c r="BG8" i="16"/>
  <c r="BH8" i="16"/>
  <c r="BI8" i="16"/>
  <c r="BJ8" i="16"/>
  <c r="BK8" i="16"/>
  <c r="BL8" i="16"/>
  <c r="BM8" i="16"/>
  <c r="BN8" i="16"/>
  <c r="BO8" i="16"/>
  <c r="BP8" i="16"/>
  <c r="BQ8" i="16"/>
  <c r="BR8" i="16"/>
  <c r="BS8" i="16"/>
  <c r="BT8" i="16"/>
  <c r="BU8" i="16"/>
  <c r="BV8" i="16"/>
  <c r="BW8" i="16"/>
  <c r="BX8" i="16"/>
  <c r="BY8" i="16"/>
  <c r="BZ8" i="16"/>
  <c r="CA8" i="16"/>
  <c r="CB8" i="16"/>
  <c r="CC8" i="16"/>
  <c r="CD8" i="16"/>
  <c r="CE8" i="16"/>
  <c r="CF8" i="16"/>
  <c r="CG8" i="16"/>
  <c r="CH8" i="16"/>
  <c r="CI8" i="16"/>
  <c r="CJ8" i="16"/>
  <c r="CK8" i="16"/>
  <c r="CL8" i="16"/>
  <c r="CM8" i="16"/>
  <c r="CN8" i="16"/>
  <c r="CO8" i="16"/>
  <c r="CP8" i="16"/>
  <c r="CQ8" i="16"/>
  <c r="CR8" i="16"/>
  <c r="CS8" i="16"/>
  <c r="CT8" i="16"/>
  <c r="CU8" i="16"/>
  <c r="CV8" i="16"/>
  <c r="CW8" i="16"/>
  <c r="CX8" i="16"/>
  <c r="CY8" i="16"/>
  <c r="CZ8" i="16"/>
  <c r="DA8" i="16"/>
  <c r="DB8" i="16"/>
  <c r="DC8" i="16"/>
  <c r="DD8" i="16"/>
  <c r="DE8" i="16"/>
  <c r="DF8" i="16"/>
  <c r="DG8" i="16"/>
  <c r="DH8" i="16"/>
  <c r="DI8" i="16"/>
  <c r="DJ8" i="16"/>
  <c r="DK8" i="16"/>
  <c r="DL8" i="16"/>
  <c r="DM8" i="16"/>
  <c r="DN8" i="16"/>
  <c r="DO8" i="16"/>
  <c r="DP8" i="16"/>
  <c r="DQ8" i="16"/>
  <c r="DR8" i="16"/>
  <c r="DS8" i="16"/>
  <c r="DT8" i="16"/>
  <c r="DU8" i="16"/>
  <c r="DV8" i="16"/>
  <c r="DW8" i="16"/>
  <c r="DX8" i="16"/>
  <c r="DY8" i="16"/>
  <c r="DZ8" i="16"/>
  <c r="EA8" i="16"/>
  <c r="EB8" i="16"/>
  <c r="EC8" i="16"/>
  <c r="ED8" i="16"/>
  <c r="EE8" i="16"/>
  <c r="EF8" i="16"/>
  <c r="EG8" i="16"/>
  <c r="EH8" i="16"/>
  <c r="EI8" i="16"/>
  <c r="EJ8" i="16"/>
  <c r="EK8" i="16"/>
  <c r="EL8" i="16"/>
  <c r="EM8" i="16"/>
  <c r="EN8" i="16"/>
  <c r="EO8" i="16"/>
  <c r="EP8" i="16"/>
  <c r="EQ8" i="16"/>
  <c r="ER8" i="16"/>
  <c r="T9" i="16"/>
  <c r="U9" i="16"/>
  <c r="V9" i="16"/>
  <c r="W9" i="16"/>
  <c r="X9" i="16"/>
  <c r="Y9" i="16"/>
  <c r="Z9" i="16"/>
  <c r="AA9" i="16"/>
  <c r="AB9" i="16"/>
  <c r="AC9" i="16"/>
  <c r="AD9" i="16"/>
  <c r="AE9" i="16"/>
  <c r="AF9" i="16"/>
  <c r="AG9" i="16"/>
  <c r="AH9" i="16"/>
  <c r="AI9" i="16"/>
  <c r="AJ9" i="16"/>
  <c r="AK9" i="16"/>
  <c r="AL9" i="16"/>
  <c r="AM9" i="16"/>
  <c r="AN9" i="16"/>
  <c r="AO9" i="16"/>
  <c r="AP9" i="16"/>
  <c r="AQ9" i="16"/>
  <c r="AR9" i="16"/>
  <c r="AS9" i="16"/>
  <c r="AT9" i="16"/>
  <c r="AU9" i="16"/>
  <c r="AV9" i="16"/>
  <c r="AW9" i="16"/>
  <c r="AX9" i="16"/>
  <c r="AY9" i="16"/>
  <c r="AZ9" i="16"/>
  <c r="BA9" i="16"/>
  <c r="BB9" i="16"/>
  <c r="BC9" i="16"/>
  <c r="BD9" i="16"/>
  <c r="BE9" i="16"/>
  <c r="BF9" i="16"/>
  <c r="BG9" i="16"/>
  <c r="BH9" i="16"/>
  <c r="BI9" i="16"/>
  <c r="BJ9" i="16"/>
  <c r="BK9" i="16"/>
  <c r="BL9" i="16"/>
  <c r="BM9" i="16"/>
  <c r="BN9" i="16"/>
  <c r="BO9" i="16"/>
  <c r="BP9" i="16"/>
  <c r="BQ9" i="16"/>
  <c r="BR9" i="16"/>
  <c r="BS9" i="16"/>
  <c r="BT9" i="16"/>
  <c r="BU9" i="16"/>
  <c r="BV9" i="16"/>
  <c r="BW9" i="16"/>
  <c r="BX9" i="16"/>
  <c r="BY9" i="16"/>
  <c r="BZ9" i="16"/>
  <c r="CA9" i="16"/>
  <c r="CB9" i="16"/>
  <c r="CC9" i="16"/>
  <c r="CD9" i="16"/>
  <c r="CE9" i="16"/>
  <c r="CF9" i="16"/>
  <c r="CG9" i="16"/>
  <c r="CH9" i="16"/>
  <c r="CI9" i="16"/>
  <c r="CJ9" i="16"/>
  <c r="CK9" i="16"/>
  <c r="CL9" i="16"/>
  <c r="CM9" i="16"/>
  <c r="CN9" i="16"/>
  <c r="CO9" i="16"/>
  <c r="CP9" i="16"/>
  <c r="CQ9" i="16"/>
  <c r="CR9" i="16"/>
  <c r="CS9" i="16"/>
  <c r="CT9" i="16"/>
  <c r="CU9" i="16"/>
  <c r="CV9" i="16"/>
  <c r="CW9" i="16"/>
  <c r="CX9" i="16"/>
  <c r="CY9" i="16"/>
  <c r="CZ9" i="16"/>
  <c r="DA9" i="16"/>
  <c r="DB9" i="16"/>
  <c r="DC9" i="16"/>
  <c r="DD9" i="16"/>
  <c r="DE9" i="16"/>
  <c r="DF9" i="16"/>
  <c r="DG9" i="16"/>
  <c r="DH9" i="16"/>
  <c r="DI9" i="16"/>
  <c r="DJ9" i="16"/>
  <c r="DK9" i="16"/>
  <c r="DL9" i="16"/>
  <c r="DM9" i="16"/>
  <c r="DN9" i="16"/>
  <c r="DO9" i="16"/>
  <c r="DP9" i="16"/>
  <c r="DQ9" i="16"/>
  <c r="DR9" i="16"/>
  <c r="DS9" i="16"/>
  <c r="DT9" i="16"/>
  <c r="DU9" i="16"/>
  <c r="DV9" i="16"/>
  <c r="DW9" i="16"/>
  <c r="DX9" i="16"/>
  <c r="DY9" i="16"/>
  <c r="DZ9" i="16"/>
  <c r="EA9" i="16"/>
  <c r="EB9" i="16"/>
  <c r="EC9" i="16"/>
  <c r="ED9" i="16"/>
  <c r="EE9" i="16"/>
  <c r="EF9" i="16"/>
  <c r="EG9" i="16"/>
  <c r="EH9" i="16"/>
  <c r="EI9" i="16"/>
  <c r="EJ9" i="16"/>
  <c r="EK9" i="16"/>
  <c r="EL9" i="16"/>
  <c r="EM9" i="16"/>
  <c r="EN9" i="16"/>
  <c r="EO9" i="16"/>
  <c r="EP9" i="16"/>
  <c r="EQ9" i="16"/>
  <c r="ER9" i="16"/>
  <c r="T10" i="16"/>
  <c r="U10" i="16"/>
  <c r="V10" i="16"/>
  <c r="W10" i="16"/>
  <c r="X10" i="16"/>
  <c r="Y10" i="16"/>
  <c r="Z10" i="16"/>
  <c r="AA10" i="16"/>
  <c r="AB10" i="16"/>
  <c r="AC10" i="16"/>
  <c r="AD10" i="16"/>
  <c r="AE10" i="16"/>
  <c r="AF10" i="16"/>
  <c r="AG10" i="16"/>
  <c r="AH10" i="16"/>
  <c r="AI10" i="16"/>
  <c r="AJ10" i="16"/>
  <c r="AK10" i="16"/>
  <c r="AL10" i="16"/>
  <c r="AM10" i="16"/>
  <c r="AN10" i="16"/>
  <c r="AO10" i="16"/>
  <c r="AP10" i="16"/>
  <c r="AQ10" i="16"/>
  <c r="AR10" i="16"/>
  <c r="AS10" i="16"/>
  <c r="AT10" i="16"/>
  <c r="AU10" i="16"/>
  <c r="AV10" i="16"/>
  <c r="AW10" i="16"/>
  <c r="AX10" i="16"/>
  <c r="AY10" i="16"/>
  <c r="AZ10" i="16"/>
  <c r="BA10" i="16"/>
  <c r="BB10" i="16"/>
  <c r="BC10" i="16"/>
  <c r="BD10" i="16"/>
  <c r="BE10" i="16"/>
  <c r="BF10" i="16"/>
  <c r="BG10" i="16"/>
  <c r="BH10" i="16"/>
  <c r="BI10" i="16"/>
  <c r="BJ10" i="16"/>
  <c r="BK10" i="16"/>
  <c r="BL10" i="16"/>
  <c r="BM10" i="16"/>
  <c r="BN10" i="16"/>
  <c r="BO10" i="16"/>
  <c r="BP10" i="16"/>
  <c r="BQ10" i="16"/>
  <c r="BR10" i="16"/>
  <c r="BS10" i="16"/>
  <c r="BT10" i="16"/>
  <c r="BU10" i="16"/>
  <c r="BV10" i="16"/>
  <c r="BW10" i="16"/>
  <c r="BX10" i="16"/>
  <c r="BY10" i="16"/>
  <c r="BZ10" i="16"/>
  <c r="CA10" i="16"/>
  <c r="CB10" i="16"/>
  <c r="CC10" i="16"/>
  <c r="CD10" i="16"/>
  <c r="CE10" i="16"/>
  <c r="CF10" i="16"/>
  <c r="CG10" i="16"/>
  <c r="CH10" i="16"/>
  <c r="CI10" i="16"/>
  <c r="CJ10" i="16"/>
  <c r="CK10" i="16"/>
  <c r="CL10" i="16"/>
  <c r="CM10" i="16"/>
  <c r="CN10" i="16"/>
  <c r="CO10" i="16"/>
  <c r="CP10" i="16"/>
  <c r="CQ10" i="16"/>
  <c r="CR10" i="16"/>
  <c r="CS10" i="16"/>
  <c r="CT10" i="16"/>
  <c r="CU10" i="16"/>
  <c r="CV10" i="16"/>
  <c r="CW10" i="16"/>
  <c r="CX10" i="16"/>
  <c r="CY10" i="16"/>
  <c r="CZ10" i="16"/>
  <c r="DA10" i="16"/>
  <c r="DB10" i="16"/>
  <c r="DC10" i="16"/>
  <c r="DD10" i="16"/>
  <c r="DE10" i="16"/>
  <c r="DF10" i="16"/>
  <c r="DG10" i="16"/>
  <c r="DH10" i="16"/>
  <c r="DI10" i="16"/>
  <c r="DJ10" i="16"/>
  <c r="DK10" i="16"/>
  <c r="DL10" i="16"/>
  <c r="DM10" i="16"/>
  <c r="DN10" i="16"/>
  <c r="DO10" i="16"/>
  <c r="DP10" i="16"/>
  <c r="DQ10" i="16"/>
  <c r="DR10" i="16"/>
  <c r="DS10" i="16"/>
  <c r="DT10" i="16"/>
  <c r="DU10" i="16"/>
  <c r="DV10" i="16"/>
  <c r="DW10" i="16"/>
  <c r="DX10" i="16"/>
  <c r="DY10" i="16"/>
  <c r="DZ10" i="16"/>
  <c r="EA10" i="16"/>
  <c r="EB10" i="16"/>
  <c r="EC10" i="16"/>
  <c r="ED10" i="16"/>
  <c r="EE10" i="16"/>
  <c r="EF10" i="16"/>
  <c r="EG10" i="16"/>
  <c r="EH10" i="16"/>
  <c r="EI10" i="16"/>
  <c r="EJ10" i="16"/>
  <c r="EK10" i="16"/>
  <c r="EL10" i="16"/>
  <c r="EM10" i="16"/>
  <c r="EN10" i="16"/>
  <c r="EO10" i="16"/>
  <c r="EP10" i="16"/>
  <c r="EQ10" i="16"/>
  <c r="ER10" i="16"/>
  <c r="T11" i="16"/>
  <c r="U11" i="16"/>
  <c r="V11" i="16"/>
  <c r="W11" i="16"/>
  <c r="X11" i="16"/>
  <c r="Y11" i="16"/>
  <c r="Z11" i="16"/>
  <c r="AA11" i="16"/>
  <c r="AB11" i="16"/>
  <c r="AC11" i="16"/>
  <c r="AD11" i="16"/>
  <c r="AE11" i="16"/>
  <c r="AF11" i="16"/>
  <c r="AG11" i="16"/>
  <c r="AH11" i="16"/>
  <c r="AI11" i="16"/>
  <c r="AJ11" i="16"/>
  <c r="AK11" i="16"/>
  <c r="AL11" i="16"/>
  <c r="AM11" i="16"/>
  <c r="AN11" i="16"/>
  <c r="AO11" i="16"/>
  <c r="AP11" i="16"/>
  <c r="AQ11" i="16"/>
  <c r="AR11" i="16"/>
  <c r="AS11" i="16"/>
  <c r="AT11" i="16"/>
  <c r="AU11" i="16"/>
  <c r="AV11" i="16"/>
  <c r="AW11" i="16"/>
  <c r="AX11" i="16"/>
  <c r="AY11" i="16"/>
  <c r="AZ11" i="16"/>
  <c r="BA11" i="16"/>
  <c r="BB11" i="16"/>
  <c r="BC11" i="16"/>
  <c r="BD11" i="16"/>
  <c r="BE11" i="16"/>
  <c r="BF11" i="16"/>
  <c r="BG11" i="16"/>
  <c r="BH11" i="16"/>
  <c r="BI11" i="16"/>
  <c r="BJ11" i="16"/>
  <c r="BK11" i="16"/>
  <c r="BL11" i="16"/>
  <c r="BM11" i="16"/>
  <c r="BN11" i="16"/>
  <c r="BO11" i="16"/>
  <c r="BP11" i="16"/>
  <c r="BQ11" i="16"/>
  <c r="BR11" i="16"/>
  <c r="BS11" i="16"/>
  <c r="BT11" i="16"/>
  <c r="BU11" i="16"/>
  <c r="BV11" i="16"/>
  <c r="BW11" i="16"/>
  <c r="BX11" i="16"/>
  <c r="BY11" i="16"/>
  <c r="BZ11" i="16"/>
  <c r="CA11" i="16"/>
  <c r="CB11" i="16"/>
  <c r="CC11" i="16"/>
  <c r="CD11" i="16"/>
  <c r="CE11" i="16"/>
  <c r="CF11" i="16"/>
  <c r="CG11" i="16"/>
  <c r="CH11" i="16"/>
  <c r="CI11" i="16"/>
  <c r="CJ11" i="16"/>
  <c r="CK11" i="16"/>
  <c r="CL11" i="16"/>
  <c r="CM11" i="16"/>
  <c r="CN11" i="16"/>
  <c r="CO11" i="16"/>
  <c r="CP11" i="16"/>
  <c r="CQ11" i="16"/>
  <c r="CR11" i="16"/>
  <c r="CS11" i="16"/>
  <c r="CT11" i="16"/>
  <c r="CU11" i="16"/>
  <c r="CV11" i="16"/>
  <c r="CW11" i="16"/>
  <c r="CX11" i="16"/>
  <c r="CY11" i="16"/>
  <c r="CZ11" i="16"/>
  <c r="DA11" i="16"/>
  <c r="DB11" i="16"/>
  <c r="DC11" i="16"/>
  <c r="DD11" i="16"/>
  <c r="DE11" i="16"/>
  <c r="DF11" i="16"/>
  <c r="DG11" i="16"/>
  <c r="DH11" i="16"/>
  <c r="DI11" i="16"/>
  <c r="DJ11" i="16"/>
  <c r="DK11" i="16"/>
  <c r="DL11" i="16"/>
  <c r="DM11" i="16"/>
  <c r="DN11" i="16"/>
  <c r="DO11" i="16"/>
  <c r="DP11" i="16"/>
  <c r="DQ11" i="16"/>
  <c r="DR11" i="16"/>
  <c r="DS11" i="16"/>
  <c r="DT11" i="16"/>
  <c r="DU11" i="16"/>
  <c r="DV11" i="16"/>
  <c r="DW11" i="16"/>
  <c r="DX11" i="16"/>
  <c r="DY11" i="16"/>
  <c r="DZ11" i="16"/>
  <c r="EA11" i="16"/>
  <c r="EB11" i="16"/>
  <c r="EC11" i="16"/>
  <c r="ED11" i="16"/>
  <c r="EE11" i="16"/>
  <c r="EF11" i="16"/>
  <c r="EG11" i="16"/>
  <c r="EH11" i="16"/>
  <c r="EI11" i="16"/>
  <c r="EJ11" i="16"/>
  <c r="EK11" i="16"/>
  <c r="EL11" i="16"/>
  <c r="EM11" i="16"/>
  <c r="EN11" i="16"/>
  <c r="EO11" i="16"/>
  <c r="EP11" i="16"/>
  <c r="EQ11" i="16"/>
  <c r="ER11" i="16"/>
  <c r="T12" i="16"/>
  <c r="U12" i="16"/>
  <c r="V12" i="16"/>
  <c r="W12" i="16"/>
  <c r="X12" i="16"/>
  <c r="Y12" i="16"/>
  <c r="Z12" i="16"/>
  <c r="AA12" i="16"/>
  <c r="AB12" i="16"/>
  <c r="AC12" i="16"/>
  <c r="AD12" i="16"/>
  <c r="AE12" i="16"/>
  <c r="AF12" i="16"/>
  <c r="AG12" i="16"/>
  <c r="AH12" i="16"/>
  <c r="AI12" i="16"/>
  <c r="AJ12" i="16"/>
  <c r="AK12" i="16"/>
  <c r="AL12" i="16"/>
  <c r="AM12" i="16"/>
  <c r="AN12" i="16"/>
  <c r="AO12" i="16"/>
  <c r="AP12" i="16"/>
  <c r="AQ12" i="16"/>
  <c r="AR12" i="16"/>
  <c r="AS12" i="16"/>
  <c r="AT12" i="16"/>
  <c r="AU12" i="16"/>
  <c r="AV12" i="16"/>
  <c r="AW12" i="16"/>
  <c r="AX12" i="16"/>
  <c r="AY12" i="16"/>
  <c r="AZ12" i="16"/>
  <c r="BA12" i="16"/>
  <c r="BB12" i="16"/>
  <c r="BC12" i="16"/>
  <c r="BD12" i="16"/>
  <c r="BE12" i="16"/>
  <c r="BF12" i="16"/>
  <c r="BG12" i="16"/>
  <c r="BH12" i="16"/>
  <c r="BI12" i="16"/>
  <c r="BJ12" i="16"/>
  <c r="BK12" i="16"/>
  <c r="BL12" i="16"/>
  <c r="BM12" i="16"/>
  <c r="BN12" i="16"/>
  <c r="BO12" i="16"/>
  <c r="BP12" i="16"/>
  <c r="BQ12" i="16"/>
  <c r="BR12" i="16"/>
  <c r="BS12" i="16"/>
  <c r="BT12" i="16"/>
  <c r="BU12" i="16"/>
  <c r="BV12" i="16"/>
  <c r="BW12" i="16"/>
  <c r="BX12" i="16"/>
  <c r="BY12" i="16"/>
  <c r="BZ12" i="16"/>
  <c r="CA12" i="16"/>
  <c r="CB12" i="16"/>
  <c r="CC12" i="16"/>
  <c r="CD12" i="16"/>
  <c r="CE12" i="16"/>
  <c r="CF12" i="16"/>
  <c r="CG12" i="16"/>
  <c r="CH12" i="16"/>
  <c r="CI12" i="16"/>
  <c r="CJ12" i="16"/>
  <c r="CK12" i="16"/>
  <c r="CL12" i="16"/>
  <c r="CM12" i="16"/>
  <c r="CN12" i="16"/>
  <c r="CO12" i="16"/>
  <c r="CP12" i="16"/>
  <c r="CQ12" i="16"/>
  <c r="CR12" i="16"/>
  <c r="CS12" i="16"/>
  <c r="CT12" i="16"/>
  <c r="CU12" i="16"/>
  <c r="CV12" i="16"/>
  <c r="CW12" i="16"/>
  <c r="CX12" i="16"/>
  <c r="CY12" i="16"/>
  <c r="CZ12" i="16"/>
  <c r="DA12" i="16"/>
  <c r="DB12" i="16"/>
  <c r="DC12" i="16"/>
  <c r="DD12" i="16"/>
  <c r="DE12" i="16"/>
  <c r="DF12" i="16"/>
  <c r="DG12" i="16"/>
  <c r="DH12" i="16"/>
  <c r="DI12" i="16"/>
  <c r="DJ12" i="16"/>
  <c r="DK12" i="16"/>
  <c r="DL12" i="16"/>
  <c r="DM12" i="16"/>
  <c r="DN12" i="16"/>
  <c r="DO12" i="16"/>
  <c r="DP12" i="16"/>
  <c r="DQ12" i="16"/>
  <c r="DR12" i="16"/>
  <c r="DS12" i="16"/>
  <c r="DT12" i="16"/>
  <c r="DU12" i="16"/>
  <c r="DV12" i="16"/>
  <c r="DW12" i="16"/>
  <c r="DX12" i="16"/>
  <c r="DY12" i="16"/>
  <c r="DZ12" i="16"/>
  <c r="EA12" i="16"/>
  <c r="EB12" i="16"/>
  <c r="EC12" i="16"/>
  <c r="ED12" i="16"/>
  <c r="EE12" i="16"/>
  <c r="EF12" i="16"/>
  <c r="EG12" i="16"/>
  <c r="EH12" i="16"/>
  <c r="EI12" i="16"/>
  <c r="EJ12" i="16"/>
  <c r="EK12" i="16"/>
  <c r="EL12" i="16"/>
  <c r="EM12" i="16"/>
  <c r="EN12" i="16"/>
  <c r="EO12" i="16"/>
  <c r="EP12" i="16"/>
  <c r="EQ12" i="16"/>
  <c r="ER12" i="16"/>
  <c r="T13" i="16"/>
  <c r="U13" i="16"/>
  <c r="V13" i="16"/>
  <c r="W13" i="16"/>
  <c r="X13" i="16"/>
  <c r="Y13" i="16"/>
  <c r="Z13" i="16"/>
  <c r="AA13" i="16"/>
  <c r="AB13" i="16"/>
  <c r="AC13" i="16"/>
  <c r="AD13" i="16"/>
  <c r="AE13" i="16"/>
  <c r="AF13" i="16"/>
  <c r="AG13" i="16"/>
  <c r="AH13" i="16"/>
  <c r="AI13" i="16"/>
  <c r="AJ13" i="16"/>
  <c r="AK13" i="16"/>
  <c r="AL13" i="16"/>
  <c r="AM13" i="16"/>
  <c r="AN13" i="16"/>
  <c r="AO13" i="16"/>
  <c r="AP13" i="16"/>
  <c r="AQ13" i="16"/>
  <c r="AR13" i="16"/>
  <c r="AS13" i="16"/>
  <c r="AT13" i="16"/>
  <c r="AU13" i="16"/>
  <c r="AV13" i="16"/>
  <c r="AW13" i="16"/>
  <c r="AX13" i="16"/>
  <c r="AY13" i="16"/>
  <c r="AZ13" i="16"/>
  <c r="BA13" i="16"/>
  <c r="BB13" i="16"/>
  <c r="BC13" i="16"/>
  <c r="BD13" i="16"/>
  <c r="BE13" i="16"/>
  <c r="BF13" i="16"/>
  <c r="BG13" i="16"/>
  <c r="BH13" i="16"/>
  <c r="BI13" i="16"/>
  <c r="BJ13" i="16"/>
  <c r="BK13" i="16"/>
  <c r="BL13" i="16"/>
  <c r="BM13" i="16"/>
  <c r="BN13" i="16"/>
  <c r="BO13" i="16"/>
  <c r="BP13" i="16"/>
  <c r="BQ13" i="16"/>
  <c r="BR13" i="16"/>
  <c r="BS13" i="16"/>
  <c r="BT13" i="16"/>
  <c r="BU13" i="16"/>
  <c r="BV13" i="16"/>
  <c r="BW13" i="16"/>
  <c r="BX13" i="16"/>
  <c r="BY13" i="16"/>
  <c r="BZ13" i="16"/>
  <c r="CA13" i="16"/>
  <c r="CB13" i="16"/>
  <c r="CC13" i="16"/>
  <c r="CD13" i="16"/>
  <c r="CE13" i="16"/>
  <c r="CF13" i="16"/>
  <c r="CG13" i="16"/>
  <c r="CH13" i="16"/>
  <c r="CI13" i="16"/>
  <c r="CJ13" i="16"/>
  <c r="CK13" i="16"/>
  <c r="CL13" i="16"/>
  <c r="CM13" i="16"/>
  <c r="CN13" i="16"/>
  <c r="CO13" i="16"/>
  <c r="CP13" i="16"/>
  <c r="CQ13" i="16"/>
  <c r="CR13" i="16"/>
  <c r="CS13" i="16"/>
  <c r="CT13" i="16"/>
  <c r="CU13" i="16"/>
  <c r="CV13" i="16"/>
  <c r="CW13" i="16"/>
  <c r="CX13" i="16"/>
  <c r="CY13" i="16"/>
  <c r="CZ13" i="16"/>
  <c r="DA13" i="16"/>
  <c r="DB13" i="16"/>
  <c r="DC13" i="16"/>
  <c r="DD13" i="16"/>
  <c r="DE13" i="16"/>
  <c r="DF13" i="16"/>
  <c r="DG13" i="16"/>
  <c r="DH13" i="16"/>
  <c r="DI13" i="16"/>
  <c r="DJ13" i="16"/>
  <c r="DK13" i="16"/>
  <c r="DL13" i="16"/>
  <c r="DM13" i="16"/>
  <c r="DN13" i="16"/>
  <c r="DO13" i="16"/>
  <c r="DP13" i="16"/>
  <c r="DQ13" i="16"/>
  <c r="DR13" i="16"/>
  <c r="DS13" i="16"/>
  <c r="DT13" i="16"/>
  <c r="DU13" i="16"/>
  <c r="DV13" i="16"/>
  <c r="DW13" i="16"/>
  <c r="DX13" i="16"/>
  <c r="DY13" i="16"/>
  <c r="DZ13" i="16"/>
  <c r="EA13" i="16"/>
  <c r="EB13" i="16"/>
  <c r="EC13" i="16"/>
  <c r="ED13" i="16"/>
  <c r="EE13" i="16"/>
  <c r="EF13" i="16"/>
  <c r="EG13" i="16"/>
  <c r="EH13" i="16"/>
  <c r="EI13" i="16"/>
  <c r="EJ13" i="16"/>
  <c r="EK13" i="16"/>
  <c r="EL13" i="16"/>
  <c r="EM13" i="16"/>
  <c r="EN13" i="16"/>
  <c r="EO13" i="16"/>
  <c r="EP13" i="16"/>
  <c r="EQ13" i="16"/>
  <c r="ER13" i="16"/>
  <c r="T14" i="16"/>
  <c r="U14" i="16"/>
  <c r="V14" i="16"/>
  <c r="W14" i="16"/>
  <c r="X14" i="16"/>
  <c r="Y14" i="16"/>
  <c r="Z14" i="16"/>
  <c r="AA14" i="16"/>
  <c r="AB14" i="16"/>
  <c r="AC14" i="16"/>
  <c r="AD14" i="16"/>
  <c r="AE14" i="16"/>
  <c r="AF14" i="16"/>
  <c r="AG14" i="16"/>
  <c r="AH14" i="16"/>
  <c r="AI14" i="16"/>
  <c r="AJ14" i="16"/>
  <c r="AK14" i="16"/>
  <c r="AL14" i="16"/>
  <c r="AM14" i="16"/>
  <c r="AN14" i="16"/>
  <c r="AO14" i="16"/>
  <c r="AP14" i="16"/>
  <c r="AQ14" i="16"/>
  <c r="AR14" i="16"/>
  <c r="AS14" i="16"/>
  <c r="AT14" i="16"/>
  <c r="AU14" i="16"/>
  <c r="AV14" i="16"/>
  <c r="AW14" i="16"/>
  <c r="AX14" i="16"/>
  <c r="AY14" i="16"/>
  <c r="AZ14" i="16"/>
  <c r="BA14" i="16"/>
  <c r="BB14" i="16"/>
  <c r="BC14" i="16"/>
  <c r="BD14" i="16"/>
  <c r="BE14" i="16"/>
  <c r="BF14" i="16"/>
  <c r="BG14" i="16"/>
  <c r="BH14" i="16"/>
  <c r="BI14" i="16"/>
  <c r="BJ14" i="16"/>
  <c r="BK14" i="16"/>
  <c r="BL14" i="16"/>
  <c r="BM14" i="16"/>
  <c r="BN14" i="16"/>
  <c r="BO14" i="16"/>
  <c r="BP14" i="16"/>
  <c r="BQ14" i="16"/>
  <c r="BR14" i="16"/>
  <c r="BS14" i="16"/>
  <c r="BT14" i="16"/>
  <c r="BU14" i="16"/>
  <c r="BV14" i="16"/>
  <c r="BW14" i="16"/>
  <c r="BX14" i="16"/>
  <c r="BY14" i="16"/>
  <c r="BZ14" i="16"/>
  <c r="CA14" i="16"/>
  <c r="CB14" i="16"/>
  <c r="CC14" i="16"/>
  <c r="CD14" i="16"/>
  <c r="CE14" i="16"/>
  <c r="CF14" i="16"/>
  <c r="CG14" i="16"/>
  <c r="CH14" i="16"/>
  <c r="CI14" i="16"/>
  <c r="CJ14" i="16"/>
  <c r="CK14" i="16"/>
  <c r="CL14" i="16"/>
  <c r="CM14" i="16"/>
  <c r="CN14" i="16"/>
  <c r="CO14" i="16"/>
  <c r="CP14" i="16"/>
  <c r="CQ14" i="16"/>
  <c r="CR14" i="16"/>
  <c r="CS14" i="16"/>
  <c r="CT14" i="16"/>
  <c r="CU14" i="16"/>
  <c r="CV14" i="16"/>
  <c r="CW14" i="16"/>
  <c r="CX14" i="16"/>
  <c r="CY14" i="16"/>
  <c r="CZ14" i="16"/>
  <c r="DA14" i="16"/>
  <c r="DB14" i="16"/>
  <c r="DC14" i="16"/>
  <c r="DD14" i="16"/>
  <c r="DE14" i="16"/>
  <c r="DF14" i="16"/>
  <c r="DG14" i="16"/>
  <c r="DH14" i="16"/>
  <c r="DI14" i="16"/>
  <c r="DJ14" i="16"/>
  <c r="DK14" i="16"/>
  <c r="DL14" i="16"/>
  <c r="DM14" i="16"/>
  <c r="DN14" i="16"/>
  <c r="DO14" i="16"/>
  <c r="DP14" i="16"/>
  <c r="DQ14" i="16"/>
  <c r="DR14" i="16"/>
  <c r="DS14" i="16"/>
  <c r="DT14" i="16"/>
  <c r="DU14" i="16"/>
  <c r="DV14" i="16"/>
  <c r="DW14" i="16"/>
  <c r="DX14" i="16"/>
  <c r="DY14" i="16"/>
  <c r="DZ14" i="16"/>
  <c r="EA14" i="16"/>
  <c r="EB14" i="16"/>
  <c r="EC14" i="16"/>
  <c r="ED14" i="16"/>
  <c r="EE14" i="16"/>
  <c r="EF14" i="16"/>
  <c r="EG14" i="16"/>
  <c r="EH14" i="16"/>
  <c r="EI14" i="16"/>
  <c r="EJ14" i="16"/>
  <c r="EK14" i="16"/>
  <c r="EL14" i="16"/>
  <c r="EM14" i="16"/>
  <c r="EN14" i="16"/>
  <c r="EO14" i="16"/>
  <c r="EP14" i="16"/>
  <c r="EQ14" i="16"/>
  <c r="ER14" i="16"/>
  <c r="T15" i="16"/>
  <c r="U15" i="16"/>
  <c r="V15" i="16"/>
  <c r="W15" i="16"/>
  <c r="X15" i="16"/>
  <c r="Y15" i="16"/>
  <c r="Z15" i="16"/>
  <c r="AA15" i="16"/>
  <c r="AB15" i="16"/>
  <c r="AC15" i="16"/>
  <c r="AD15" i="16"/>
  <c r="AE15" i="16"/>
  <c r="AF15" i="16"/>
  <c r="AG15" i="16"/>
  <c r="AH15" i="16"/>
  <c r="AI15" i="16"/>
  <c r="AJ15" i="16"/>
  <c r="AK15" i="16"/>
  <c r="AL15" i="16"/>
  <c r="AM15" i="16"/>
  <c r="AN15" i="16"/>
  <c r="AO15" i="16"/>
  <c r="AP15" i="16"/>
  <c r="AQ15" i="16"/>
  <c r="AR15" i="16"/>
  <c r="AS15" i="16"/>
  <c r="AT15" i="16"/>
  <c r="AU15" i="16"/>
  <c r="AV15" i="16"/>
  <c r="AW15" i="16"/>
  <c r="AX15" i="16"/>
  <c r="AY15" i="16"/>
  <c r="AZ15" i="16"/>
  <c r="BA15" i="16"/>
  <c r="BB15" i="16"/>
  <c r="BC15" i="16"/>
  <c r="BD15" i="16"/>
  <c r="BE15" i="16"/>
  <c r="BF15" i="16"/>
  <c r="BG15" i="16"/>
  <c r="BH15" i="16"/>
  <c r="BI15" i="16"/>
  <c r="BJ15" i="16"/>
  <c r="BK15" i="16"/>
  <c r="BL15" i="16"/>
  <c r="BM15" i="16"/>
  <c r="BN15" i="16"/>
  <c r="BO15" i="16"/>
  <c r="BP15" i="16"/>
  <c r="BQ15" i="16"/>
  <c r="BR15" i="16"/>
  <c r="BS15" i="16"/>
  <c r="BT15" i="16"/>
  <c r="BU15" i="16"/>
  <c r="BV15" i="16"/>
  <c r="BW15" i="16"/>
  <c r="BX15" i="16"/>
  <c r="BY15" i="16"/>
  <c r="BZ15" i="16"/>
  <c r="CA15" i="16"/>
  <c r="CB15" i="16"/>
  <c r="CC15" i="16"/>
  <c r="CD15" i="16"/>
  <c r="CE15" i="16"/>
  <c r="CF15" i="16"/>
  <c r="CG15" i="16"/>
  <c r="CH15" i="16"/>
  <c r="CI15" i="16"/>
  <c r="CJ15" i="16"/>
  <c r="CK15" i="16"/>
  <c r="CL15" i="16"/>
  <c r="CM15" i="16"/>
  <c r="CN15" i="16"/>
  <c r="CO15" i="16"/>
  <c r="CP15" i="16"/>
  <c r="CQ15" i="16"/>
  <c r="CR15" i="16"/>
  <c r="CS15" i="16"/>
  <c r="CT15" i="16"/>
  <c r="CU15" i="16"/>
  <c r="CV15" i="16"/>
  <c r="CW15" i="16"/>
  <c r="CX15" i="16"/>
  <c r="CY15" i="16"/>
  <c r="CZ15" i="16"/>
  <c r="DA15" i="16"/>
  <c r="DB15" i="16"/>
  <c r="DC15" i="16"/>
  <c r="DD15" i="16"/>
  <c r="DE15" i="16"/>
  <c r="DF15" i="16"/>
  <c r="DG15" i="16"/>
  <c r="DH15" i="16"/>
  <c r="DI15" i="16"/>
  <c r="DJ15" i="16"/>
  <c r="DK15" i="16"/>
  <c r="DL15" i="16"/>
  <c r="DM15" i="16"/>
  <c r="DN15" i="16"/>
  <c r="DO15" i="16"/>
  <c r="DP15" i="16"/>
  <c r="DQ15" i="16"/>
  <c r="DR15" i="16"/>
  <c r="DS15" i="16"/>
  <c r="DT15" i="16"/>
  <c r="DU15" i="16"/>
  <c r="DV15" i="16"/>
  <c r="DW15" i="16"/>
  <c r="DX15" i="16"/>
  <c r="DY15" i="16"/>
  <c r="DZ15" i="16"/>
  <c r="EA15" i="16"/>
  <c r="EB15" i="16"/>
  <c r="EC15" i="16"/>
  <c r="ED15" i="16"/>
  <c r="EE15" i="16"/>
  <c r="EF15" i="16"/>
  <c r="EG15" i="16"/>
  <c r="EH15" i="16"/>
  <c r="EI15" i="16"/>
  <c r="EJ15" i="16"/>
  <c r="EK15" i="16"/>
  <c r="EL15" i="16"/>
  <c r="EM15" i="16"/>
  <c r="EN15" i="16"/>
  <c r="EO15" i="16"/>
  <c r="EP15" i="16"/>
  <c r="EQ15" i="16"/>
  <c r="ER15" i="16"/>
  <c r="T16" i="16"/>
  <c r="U16" i="16"/>
  <c r="V16" i="16"/>
  <c r="W16" i="16"/>
  <c r="X16" i="16"/>
  <c r="Y16" i="16"/>
  <c r="Z16" i="16"/>
  <c r="AA16" i="16"/>
  <c r="AB16" i="16"/>
  <c r="AC16" i="16"/>
  <c r="AD16" i="16"/>
  <c r="AE16" i="16"/>
  <c r="AF16" i="16"/>
  <c r="AG16" i="16"/>
  <c r="AH16" i="16"/>
  <c r="AI16" i="16"/>
  <c r="AJ16" i="16"/>
  <c r="AK16" i="16"/>
  <c r="AL16" i="16"/>
  <c r="AM16" i="16"/>
  <c r="AN16" i="16"/>
  <c r="AO16" i="16"/>
  <c r="AP16" i="16"/>
  <c r="AQ16" i="16"/>
  <c r="AR16" i="16"/>
  <c r="AS16" i="16"/>
  <c r="AT16" i="16"/>
  <c r="AU16" i="16"/>
  <c r="AV16" i="16"/>
  <c r="AW16" i="16"/>
  <c r="AX16" i="16"/>
  <c r="AY16" i="16"/>
  <c r="AZ16" i="16"/>
  <c r="BA16" i="16"/>
  <c r="BB16" i="16"/>
  <c r="BC16" i="16"/>
  <c r="BD16" i="16"/>
  <c r="BE16" i="16"/>
  <c r="BF16" i="16"/>
  <c r="BG16" i="16"/>
  <c r="BH16" i="16"/>
  <c r="BI16" i="16"/>
  <c r="BJ16" i="16"/>
  <c r="BK16" i="16"/>
  <c r="BL16" i="16"/>
  <c r="BM16" i="16"/>
  <c r="BN16" i="16"/>
  <c r="BO16" i="16"/>
  <c r="BP16" i="16"/>
  <c r="BQ16" i="16"/>
  <c r="BR16" i="16"/>
  <c r="BS16" i="16"/>
  <c r="BT16" i="16"/>
  <c r="BU16" i="16"/>
  <c r="BV16" i="16"/>
  <c r="BW16" i="16"/>
  <c r="BX16" i="16"/>
  <c r="BY16" i="16"/>
  <c r="BZ16" i="16"/>
  <c r="CA16" i="16"/>
  <c r="CB16" i="16"/>
  <c r="CC16" i="16"/>
  <c r="CD16" i="16"/>
  <c r="CE16" i="16"/>
  <c r="CF16" i="16"/>
  <c r="CG16" i="16"/>
  <c r="CH16" i="16"/>
  <c r="CI16" i="16"/>
  <c r="CJ16" i="16"/>
  <c r="CK16" i="16"/>
  <c r="CL16" i="16"/>
  <c r="CM16" i="16"/>
  <c r="CN16" i="16"/>
  <c r="CO16" i="16"/>
  <c r="CP16" i="16"/>
  <c r="CQ16" i="16"/>
  <c r="CR16" i="16"/>
  <c r="CS16" i="16"/>
  <c r="CT16" i="16"/>
  <c r="CU16" i="16"/>
  <c r="CV16" i="16"/>
  <c r="CW16" i="16"/>
  <c r="CX16" i="16"/>
  <c r="CY16" i="16"/>
  <c r="CZ16" i="16"/>
  <c r="DA16" i="16"/>
  <c r="DB16" i="16"/>
  <c r="DC16" i="16"/>
  <c r="DD16" i="16"/>
  <c r="DE16" i="16"/>
  <c r="DF16" i="16"/>
  <c r="DG16" i="16"/>
  <c r="DH16" i="16"/>
  <c r="DI16" i="16"/>
  <c r="DJ16" i="16"/>
  <c r="DK16" i="16"/>
  <c r="DL16" i="16"/>
  <c r="DM16" i="16"/>
  <c r="DN16" i="16"/>
  <c r="DO16" i="16"/>
  <c r="DP16" i="16"/>
  <c r="DQ16" i="16"/>
  <c r="DR16" i="16"/>
  <c r="DS16" i="16"/>
  <c r="DT16" i="16"/>
  <c r="DU16" i="16"/>
  <c r="DV16" i="16"/>
  <c r="DW16" i="16"/>
  <c r="DX16" i="16"/>
  <c r="DY16" i="16"/>
  <c r="DZ16" i="16"/>
  <c r="EA16" i="16"/>
  <c r="EB16" i="16"/>
  <c r="EC16" i="16"/>
  <c r="ED16" i="16"/>
  <c r="EE16" i="16"/>
  <c r="EF16" i="16"/>
  <c r="EG16" i="16"/>
  <c r="EH16" i="16"/>
  <c r="EI16" i="16"/>
  <c r="EJ16" i="16"/>
  <c r="EK16" i="16"/>
  <c r="EL16" i="16"/>
  <c r="EM16" i="16"/>
  <c r="EN16" i="16"/>
  <c r="EO16" i="16"/>
  <c r="EP16" i="16"/>
  <c r="EQ16" i="16"/>
  <c r="ER16" i="16"/>
  <c r="T17" i="16"/>
  <c r="U17" i="16"/>
  <c r="V17" i="16"/>
  <c r="W17" i="16"/>
  <c r="X17" i="16"/>
  <c r="Y17" i="16"/>
  <c r="Z17" i="16"/>
  <c r="AA17" i="16"/>
  <c r="AB17" i="16"/>
  <c r="AC17" i="16"/>
  <c r="AD17" i="16"/>
  <c r="AE17" i="16"/>
  <c r="AF17" i="16"/>
  <c r="AG17" i="16"/>
  <c r="AH17" i="16"/>
  <c r="AI17" i="16"/>
  <c r="AJ17" i="16"/>
  <c r="AK17" i="16"/>
  <c r="AL17" i="16"/>
  <c r="AM17" i="16"/>
  <c r="AN17" i="16"/>
  <c r="AO17" i="16"/>
  <c r="AP17" i="16"/>
  <c r="AQ17" i="16"/>
  <c r="AR17" i="16"/>
  <c r="AS17" i="16"/>
  <c r="AT17" i="16"/>
  <c r="AU17" i="16"/>
  <c r="AV17" i="16"/>
  <c r="AW17" i="16"/>
  <c r="AX17" i="16"/>
  <c r="AY17" i="16"/>
  <c r="AZ17" i="16"/>
  <c r="BA17" i="16"/>
  <c r="BB17" i="16"/>
  <c r="BC17" i="16"/>
  <c r="BD17" i="16"/>
  <c r="BE17" i="16"/>
  <c r="BF17" i="16"/>
  <c r="BG17" i="16"/>
  <c r="BH17" i="16"/>
  <c r="BI17" i="16"/>
  <c r="BJ17" i="16"/>
  <c r="BK17" i="16"/>
  <c r="BL17" i="16"/>
  <c r="BM17" i="16"/>
  <c r="BN17" i="16"/>
  <c r="BO17" i="16"/>
  <c r="BP17" i="16"/>
  <c r="BQ17" i="16"/>
  <c r="BR17" i="16"/>
  <c r="BS17" i="16"/>
  <c r="BT17" i="16"/>
  <c r="BU17" i="16"/>
  <c r="BV17" i="16"/>
  <c r="BW17" i="16"/>
  <c r="BX17" i="16"/>
  <c r="BY17" i="16"/>
  <c r="BZ17" i="16"/>
  <c r="CA17" i="16"/>
  <c r="CB17" i="16"/>
  <c r="CC17" i="16"/>
  <c r="CD17" i="16"/>
  <c r="CE17" i="16"/>
  <c r="CF17" i="16"/>
  <c r="CG17" i="16"/>
  <c r="CH17" i="16"/>
  <c r="CI17" i="16"/>
  <c r="CJ17" i="16"/>
  <c r="CK17" i="16"/>
  <c r="CL17" i="16"/>
  <c r="CM17" i="16"/>
  <c r="CN17" i="16"/>
  <c r="CO17" i="16"/>
  <c r="CP17" i="16"/>
  <c r="CQ17" i="16"/>
  <c r="CR17" i="16"/>
  <c r="CS17" i="16"/>
  <c r="CT17" i="16"/>
  <c r="CU17" i="16"/>
  <c r="CV17" i="16"/>
  <c r="CW17" i="16"/>
  <c r="CX17" i="16"/>
  <c r="CY17" i="16"/>
  <c r="CZ17" i="16"/>
  <c r="DA17" i="16"/>
  <c r="DB17" i="16"/>
  <c r="DC17" i="16"/>
  <c r="DD17" i="16"/>
  <c r="DE17" i="16"/>
  <c r="DF17" i="16"/>
  <c r="DG17" i="16"/>
  <c r="DH17" i="16"/>
  <c r="DI17" i="16"/>
  <c r="DJ17" i="16"/>
  <c r="DK17" i="16"/>
  <c r="DL17" i="16"/>
  <c r="DM17" i="16"/>
  <c r="DN17" i="16"/>
  <c r="DO17" i="16"/>
  <c r="DP17" i="16"/>
  <c r="DQ17" i="16"/>
  <c r="DR17" i="16"/>
  <c r="DS17" i="16"/>
  <c r="DT17" i="16"/>
  <c r="DU17" i="16"/>
  <c r="DV17" i="16"/>
  <c r="DW17" i="16"/>
  <c r="DX17" i="16"/>
  <c r="DY17" i="16"/>
  <c r="DZ17" i="16"/>
  <c r="EA17" i="16"/>
  <c r="EB17" i="16"/>
  <c r="EC17" i="16"/>
  <c r="ED17" i="16"/>
  <c r="EE17" i="16"/>
  <c r="EF17" i="16"/>
  <c r="EG17" i="16"/>
  <c r="EH17" i="16"/>
  <c r="EI17" i="16"/>
  <c r="EJ17" i="16"/>
  <c r="EK17" i="16"/>
  <c r="EL17" i="16"/>
  <c r="EM17" i="16"/>
  <c r="EN17" i="16"/>
  <c r="EO17" i="16"/>
  <c r="EP17" i="16"/>
  <c r="EQ17" i="16"/>
  <c r="ER17" i="16"/>
  <c r="T18" i="16"/>
  <c r="U18" i="16"/>
  <c r="V18" i="16"/>
  <c r="W18" i="16"/>
  <c r="X18" i="16"/>
  <c r="Y18" i="16"/>
  <c r="Z18" i="16"/>
  <c r="AA18" i="16"/>
  <c r="AB18" i="16"/>
  <c r="AC18" i="16"/>
  <c r="AD18" i="16"/>
  <c r="AE18" i="16"/>
  <c r="AF18" i="16"/>
  <c r="AG18" i="16"/>
  <c r="AH18" i="16"/>
  <c r="AI18" i="16"/>
  <c r="AJ18" i="16"/>
  <c r="AK18" i="16"/>
  <c r="AL18" i="16"/>
  <c r="AM18" i="16"/>
  <c r="AN18" i="16"/>
  <c r="AO18" i="16"/>
  <c r="AP18" i="16"/>
  <c r="AQ18" i="16"/>
  <c r="AR18" i="16"/>
  <c r="AS18" i="16"/>
  <c r="AT18" i="16"/>
  <c r="AU18" i="16"/>
  <c r="AV18" i="16"/>
  <c r="AW18" i="16"/>
  <c r="AX18" i="16"/>
  <c r="AY18" i="16"/>
  <c r="AZ18" i="16"/>
  <c r="BA18" i="16"/>
  <c r="BB18" i="16"/>
  <c r="BC18" i="16"/>
  <c r="BD18" i="16"/>
  <c r="BE18" i="16"/>
  <c r="BF18" i="16"/>
  <c r="BG18" i="16"/>
  <c r="BH18" i="16"/>
  <c r="BI18" i="16"/>
  <c r="BJ18" i="16"/>
  <c r="BK18" i="16"/>
  <c r="BL18" i="16"/>
  <c r="BM18" i="16"/>
  <c r="BN18" i="16"/>
  <c r="BO18" i="16"/>
  <c r="BP18" i="16"/>
  <c r="BQ18" i="16"/>
  <c r="BR18" i="16"/>
  <c r="BS18" i="16"/>
  <c r="BT18" i="16"/>
  <c r="BU18" i="16"/>
  <c r="BV18" i="16"/>
  <c r="BW18" i="16"/>
  <c r="BX18" i="16"/>
  <c r="BY18" i="16"/>
  <c r="BZ18" i="16"/>
  <c r="CA18" i="16"/>
  <c r="CB18" i="16"/>
  <c r="CC18" i="16"/>
  <c r="CD18" i="16"/>
  <c r="CE18" i="16"/>
  <c r="CF18" i="16"/>
  <c r="CG18" i="16"/>
  <c r="CH18" i="16"/>
  <c r="CI18" i="16"/>
  <c r="CJ18" i="16"/>
  <c r="CK18" i="16"/>
  <c r="CL18" i="16"/>
  <c r="CM18" i="16"/>
  <c r="CN18" i="16"/>
  <c r="CO18" i="16"/>
  <c r="CP18" i="16"/>
  <c r="CQ18" i="16"/>
  <c r="CR18" i="16"/>
  <c r="CS18" i="16"/>
  <c r="CT18" i="16"/>
  <c r="CU18" i="16"/>
  <c r="CV18" i="16"/>
  <c r="CW18" i="16"/>
  <c r="CX18" i="16"/>
  <c r="CY18" i="16"/>
  <c r="CZ18" i="16"/>
  <c r="DA18" i="16"/>
  <c r="DB18" i="16"/>
  <c r="DC18" i="16"/>
  <c r="DD18" i="16"/>
  <c r="DE18" i="16"/>
  <c r="DF18" i="16"/>
  <c r="DG18" i="16"/>
  <c r="DH18" i="16"/>
  <c r="DI18" i="16"/>
  <c r="DJ18" i="16"/>
  <c r="DK18" i="16"/>
  <c r="DL18" i="16"/>
  <c r="DM18" i="16"/>
  <c r="DN18" i="16"/>
  <c r="DO18" i="16"/>
  <c r="DP18" i="16"/>
  <c r="DQ18" i="16"/>
  <c r="DR18" i="16"/>
  <c r="DS18" i="16"/>
  <c r="DT18" i="16"/>
  <c r="DU18" i="16"/>
  <c r="DV18" i="16"/>
  <c r="DW18" i="16"/>
  <c r="DX18" i="16"/>
  <c r="DY18" i="16"/>
  <c r="DZ18" i="16"/>
  <c r="EA18" i="16"/>
  <c r="EB18" i="16"/>
  <c r="EC18" i="16"/>
  <c r="ED18" i="16"/>
  <c r="EE18" i="16"/>
  <c r="EF18" i="16"/>
  <c r="EG18" i="16"/>
  <c r="EH18" i="16"/>
  <c r="EI18" i="16"/>
  <c r="EJ18" i="16"/>
  <c r="EK18" i="16"/>
  <c r="EL18" i="16"/>
  <c r="EM18" i="16"/>
  <c r="EN18" i="16"/>
  <c r="EO18" i="16"/>
  <c r="EP18" i="16"/>
  <c r="EQ18" i="16"/>
  <c r="ER18" i="16"/>
  <c r="T19" i="16"/>
  <c r="U19" i="16"/>
  <c r="V19" i="16"/>
  <c r="W19" i="16"/>
  <c r="X19" i="16"/>
  <c r="Y19" i="16"/>
  <c r="Z19" i="16"/>
  <c r="AA19" i="16"/>
  <c r="AB19" i="16"/>
  <c r="AC19" i="16"/>
  <c r="AD19" i="16"/>
  <c r="AE19" i="16"/>
  <c r="AF19" i="16"/>
  <c r="AG19" i="16"/>
  <c r="AH19" i="16"/>
  <c r="AI19" i="16"/>
  <c r="AJ19" i="16"/>
  <c r="AK19" i="16"/>
  <c r="AL19" i="16"/>
  <c r="AM19" i="16"/>
  <c r="AN19" i="16"/>
  <c r="AO19" i="16"/>
  <c r="AP19" i="16"/>
  <c r="AQ19" i="16"/>
  <c r="AR19" i="16"/>
  <c r="AS19" i="16"/>
  <c r="AT19" i="16"/>
  <c r="AU19" i="16"/>
  <c r="AV19" i="16"/>
  <c r="AW19" i="16"/>
  <c r="AX19" i="16"/>
  <c r="AY19" i="16"/>
  <c r="AZ19" i="16"/>
  <c r="BA19" i="16"/>
  <c r="BB19" i="16"/>
  <c r="BC19" i="16"/>
  <c r="BD19" i="16"/>
  <c r="BE19" i="16"/>
  <c r="BF19" i="16"/>
  <c r="BG19" i="16"/>
  <c r="BH19" i="16"/>
  <c r="BI19" i="16"/>
  <c r="BJ19" i="16"/>
  <c r="BK19" i="16"/>
  <c r="BL19" i="16"/>
  <c r="BM19" i="16"/>
  <c r="BN19" i="16"/>
  <c r="BO19" i="16"/>
  <c r="BP19" i="16"/>
  <c r="BQ19" i="16"/>
  <c r="BR19" i="16"/>
  <c r="BS19" i="16"/>
  <c r="BT19" i="16"/>
  <c r="BU19" i="16"/>
  <c r="BV19" i="16"/>
  <c r="BW19" i="16"/>
  <c r="BX19" i="16"/>
  <c r="BY19" i="16"/>
  <c r="BZ19" i="16"/>
  <c r="CA19" i="16"/>
  <c r="CB19" i="16"/>
  <c r="CC19" i="16"/>
  <c r="CD19" i="16"/>
  <c r="CE19" i="16"/>
  <c r="CF19" i="16"/>
  <c r="CG19" i="16"/>
  <c r="CH19" i="16"/>
  <c r="CI19" i="16"/>
  <c r="CJ19" i="16"/>
  <c r="CK19" i="16"/>
  <c r="CL19" i="16"/>
  <c r="CM19" i="16"/>
  <c r="CN19" i="16"/>
  <c r="CO19" i="16"/>
  <c r="CP19" i="16"/>
  <c r="CQ19" i="16"/>
  <c r="CR19" i="16"/>
  <c r="CS19" i="16"/>
  <c r="CT19" i="16"/>
  <c r="CU19" i="16"/>
  <c r="CV19" i="16"/>
  <c r="CW19" i="16"/>
  <c r="CX19" i="16"/>
  <c r="CY19" i="16"/>
  <c r="CZ19" i="16"/>
  <c r="DA19" i="16"/>
  <c r="DB19" i="16"/>
  <c r="DC19" i="16"/>
  <c r="DD19" i="16"/>
  <c r="DE19" i="16"/>
  <c r="DF19" i="16"/>
  <c r="DG19" i="16"/>
  <c r="DH19" i="16"/>
  <c r="DI19" i="16"/>
  <c r="DJ19" i="16"/>
  <c r="DK19" i="16"/>
  <c r="DL19" i="16"/>
  <c r="DM19" i="16"/>
  <c r="DN19" i="16"/>
  <c r="DO19" i="16"/>
  <c r="DP19" i="16"/>
  <c r="DQ19" i="16"/>
  <c r="DR19" i="16"/>
  <c r="DS19" i="16"/>
  <c r="DT19" i="16"/>
  <c r="DU19" i="16"/>
  <c r="DV19" i="16"/>
  <c r="DW19" i="16"/>
  <c r="DX19" i="16"/>
  <c r="DY19" i="16"/>
  <c r="DZ19" i="16"/>
  <c r="EA19" i="16"/>
  <c r="EB19" i="16"/>
  <c r="EC19" i="16"/>
  <c r="ED19" i="16"/>
  <c r="EE19" i="16"/>
  <c r="EF19" i="16"/>
  <c r="EG19" i="16"/>
  <c r="EH19" i="16"/>
  <c r="EI19" i="16"/>
  <c r="EJ19" i="16"/>
  <c r="EK19" i="16"/>
  <c r="EL19" i="16"/>
  <c r="EM19" i="16"/>
  <c r="EN19" i="16"/>
  <c r="EO19" i="16"/>
  <c r="EP19" i="16"/>
  <c r="EQ19" i="16"/>
  <c r="ER19" i="16"/>
  <c r="T20" i="16"/>
  <c r="U20" i="16"/>
  <c r="V20" i="16"/>
  <c r="W20" i="16"/>
  <c r="X20" i="16"/>
  <c r="Y20" i="16"/>
  <c r="Z20" i="16"/>
  <c r="AA20" i="16"/>
  <c r="AB20" i="16"/>
  <c r="AC20" i="16"/>
  <c r="AD20" i="16"/>
  <c r="AE20" i="16"/>
  <c r="AF20" i="16"/>
  <c r="AG20" i="16"/>
  <c r="AH20" i="16"/>
  <c r="AI20" i="16"/>
  <c r="AJ20" i="16"/>
  <c r="AK20" i="16"/>
  <c r="AL20" i="16"/>
  <c r="AM20" i="16"/>
  <c r="AN20" i="16"/>
  <c r="AO20" i="16"/>
  <c r="AP20" i="16"/>
  <c r="AQ20" i="16"/>
  <c r="AR20" i="16"/>
  <c r="AS20" i="16"/>
  <c r="AT20" i="16"/>
  <c r="AU20" i="16"/>
  <c r="AV20" i="16"/>
  <c r="AW20" i="16"/>
  <c r="AX20" i="16"/>
  <c r="AY20" i="16"/>
  <c r="AZ20" i="16"/>
  <c r="BA20" i="16"/>
  <c r="BB20" i="16"/>
  <c r="BC20" i="16"/>
  <c r="BD20" i="16"/>
  <c r="BE20" i="16"/>
  <c r="BF20" i="16"/>
  <c r="BG20" i="16"/>
  <c r="BH20" i="16"/>
  <c r="BI20" i="16"/>
  <c r="BJ20" i="16"/>
  <c r="BK20" i="16"/>
  <c r="BL20" i="16"/>
  <c r="BM20" i="16"/>
  <c r="BN20" i="16"/>
  <c r="BO20" i="16"/>
  <c r="BP20" i="16"/>
  <c r="BQ20" i="16"/>
  <c r="BR20" i="16"/>
  <c r="BS20" i="16"/>
  <c r="BT20" i="16"/>
  <c r="BU20" i="16"/>
  <c r="BV20" i="16"/>
  <c r="BW20" i="16"/>
  <c r="BX20" i="16"/>
  <c r="BY20" i="16"/>
  <c r="BZ20" i="16"/>
  <c r="CA20" i="16"/>
  <c r="CB20" i="16"/>
  <c r="CC20" i="16"/>
  <c r="CD20" i="16"/>
  <c r="CE20" i="16"/>
  <c r="CF20" i="16"/>
  <c r="CG20" i="16"/>
  <c r="CH20" i="16"/>
  <c r="CI20" i="16"/>
  <c r="CJ20" i="16"/>
  <c r="CK20" i="16"/>
  <c r="CL20" i="16"/>
  <c r="CM20" i="16"/>
  <c r="CN20" i="16"/>
  <c r="CO20" i="16"/>
  <c r="CP20" i="16"/>
  <c r="CQ20" i="16"/>
  <c r="CR20" i="16"/>
  <c r="CS20" i="16"/>
  <c r="CT20" i="16"/>
  <c r="CU20" i="16"/>
  <c r="CV20" i="16"/>
  <c r="CW20" i="16"/>
  <c r="CX20" i="16"/>
  <c r="CY20" i="16"/>
  <c r="CZ20" i="16"/>
  <c r="DA20" i="16"/>
  <c r="DB20" i="16"/>
  <c r="DC20" i="16"/>
  <c r="DD20" i="16"/>
  <c r="DE20" i="16"/>
  <c r="DF20" i="16"/>
  <c r="DG20" i="16"/>
  <c r="DH20" i="16"/>
  <c r="DI20" i="16"/>
  <c r="DJ20" i="16"/>
  <c r="DK20" i="16"/>
  <c r="DL20" i="16"/>
  <c r="DM20" i="16"/>
  <c r="DN20" i="16"/>
  <c r="DO20" i="16"/>
  <c r="DP20" i="16"/>
  <c r="DQ20" i="16"/>
  <c r="DR20" i="16"/>
  <c r="DS20" i="16"/>
  <c r="DT20" i="16"/>
  <c r="DU20" i="16"/>
  <c r="DV20" i="16"/>
  <c r="DW20" i="16"/>
  <c r="DX20" i="16"/>
  <c r="DY20" i="16"/>
  <c r="DZ20" i="16"/>
  <c r="EA20" i="16"/>
  <c r="EB20" i="16"/>
  <c r="EC20" i="16"/>
  <c r="ED20" i="16"/>
  <c r="EE20" i="16"/>
  <c r="EF20" i="16"/>
  <c r="EG20" i="16"/>
  <c r="EH20" i="16"/>
  <c r="EI20" i="16"/>
  <c r="EJ20" i="16"/>
  <c r="EK20" i="16"/>
  <c r="EL20" i="16"/>
  <c r="EM20" i="16"/>
  <c r="EN20" i="16"/>
  <c r="EO20" i="16"/>
  <c r="EP20" i="16"/>
  <c r="EQ20" i="16"/>
  <c r="ER20" i="16"/>
  <c r="T21" i="16"/>
  <c r="U21" i="16"/>
  <c r="V21" i="16"/>
  <c r="W21" i="16"/>
  <c r="X21" i="16"/>
  <c r="Y21" i="16"/>
  <c r="Z21" i="16"/>
  <c r="AA21" i="16"/>
  <c r="AB21" i="16"/>
  <c r="AC21" i="16"/>
  <c r="AD21" i="16"/>
  <c r="AE21" i="16"/>
  <c r="AF21" i="16"/>
  <c r="AG21" i="16"/>
  <c r="AH21" i="16"/>
  <c r="AI21" i="16"/>
  <c r="AJ21" i="16"/>
  <c r="AK21" i="16"/>
  <c r="AL21" i="16"/>
  <c r="AM21" i="16"/>
  <c r="AN21" i="16"/>
  <c r="AO21" i="16"/>
  <c r="AP21" i="16"/>
  <c r="AQ21" i="16"/>
  <c r="AR21" i="16"/>
  <c r="AS21" i="16"/>
  <c r="AT21" i="16"/>
  <c r="AU21" i="16"/>
  <c r="AV21" i="16"/>
  <c r="AW21" i="16"/>
  <c r="AX21" i="16"/>
  <c r="AY21" i="16"/>
  <c r="AZ21" i="16"/>
  <c r="BA21" i="16"/>
  <c r="BB21" i="16"/>
  <c r="BC21" i="16"/>
  <c r="BD21" i="16"/>
  <c r="BE21" i="16"/>
  <c r="BF21" i="16"/>
  <c r="BG21" i="16"/>
  <c r="BH21" i="16"/>
  <c r="BI21" i="16"/>
  <c r="BJ21" i="16"/>
  <c r="BK21" i="16"/>
  <c r="BL21" i="16"/>
  <c r="BM21" i="16"/>
  <c r="BN21" i="16"/>
  <c r="BO21" i="16"/>
  <c r="BP21" i="16"/>
  <c r="BQ21" i="16"/>
  <c r="BR21" i="16"/>
  <c r="BS21" i="16"/>
  <c r="BT21" i="16"/>
  <c r="BU21" i="16"/>
  <c r="BV21" i="16"/>
  <c r="BW21" i="16"/>
  <c r="BX21" i="16"/>
  <c r="BY21" i="16"/>
  <c r="BZ21" i="16"/>
  <c r="CA21" i="16"/>
  <c r="CB21" i="16"/>
  <c r="CC21" i="16"/>
  <c r="CD21" i="16"/>
  <c r="CE21" i="16"/>
  <c r="CF21" i="16"/>
  <c r="CG21" i="16"/>
  <c r="CH21" i="16"/>
  <c r="CI21" i="16"/>
  <c r="CJ21" i="16"/>
  <c r="CK21" i="16"/>
  <c r="CL21" i="16"/>
  <c r="CM21" i="16"/>
  <c r="CN21" i="16"/>
  <c r="CO21" i="16"/>
  <c r="CP21" i="16"/>
  <c r="CQ21" i="16"/>
  <c r="CR21" i="16"/>
  <c r="CS21" i="16"/>
  <c r="CT21" i="16"/>
  <c r="CU21" i="16"/>
  <c r="CV21" i="16"/>
  <c r="CW21" i="16"/>
  <c r="CX21" i="16"/>
  <c r="CY21" i="16"/>
  <c r="CZ21" i="16"/>
  <c r="DA21" i="16"/>
  <c r="DB21" i="16"/>
  <c r="DC21" i="16"/>
  <c r="DD21" i="16"/>
  <c r="DE21" i="16"/>
  <c r="DF21" i="16"/>
  <c r="DG21" i="16"/>
  <c r="DH21" i="16"/>
  <c r="DI21" i="16"/>
  <c r="DJ21" i="16"/>
  <c r="DK21" i="16"/>
  <c r="DL21" i="16"/>
  <c r="DM21" i="16"/>
  <c r="DN21" i="16"/>
  <c r="DO21" i="16"/>
  <c r="DP21" i="16"/>
  <c r="DQ21" i="16"/>
  <c r="DR21" i="16"/>
  <c r="DS21" i="16"/>
  <c r="DT21" i="16"/>
  <c r="DU21" i="16"/>
  <c r="DV21" i="16"/>
  <c r="DW21" i="16"/>
  <c r="DX21" i="16"/>
  <c r="DY21" i="16"/>
  <c r="DZ21" i="16"/>
  <c r="EA21" i="16"/>
  <c r="EB21" i="16"/>
  <c r="EC21" i="16"/>
  <c r="ED21" i="16"/>
  <c r="EE21" i="16"/>
  <c r="EF21" i="16"/>
  <c r="EG21" i="16"/>
  <c r="EH21" i="16"/>
  <c r="EI21" i="16"/>
  <c r="EJ21" i="16"/>
  <c r="EK21" i="16"/>
  <c r="EL21" i="16"/>
  <c r="EM21" i="16"/>
  <c r="EN21" i="16"/>
  <c r="EO21" i="16"/>
  <c r="EP21" i="16"/>
  <c r="EQ21" i="16"/>
  <c r="ER21" i="16"/>
  <c r="T22" i="16"/>
  <c r="U22" i="16"/>
  <c r="V22" i="16"/>
  <c r="W22" i="16"/>
  <c r="X22" i="16"/>
  <c r="Y22" i="16"/>
  <c r="Z22" i="16"/>
  <c r="AA22" i="16"/>
  <c r="AB22" i="16"/>
  <c r="AC22" i="16"/>
  <c r="AD22" i="16"/>
  <c r="AE22" i="16"/>
  <c r="AF22" i="16"/>
  <c r="AG22" i="16"/>
  <c r="AH22" i="16"/>
  <c r="AI22" i="16"/>
  <c r="AJ22" i="16"/>
  <c r="AK22" i="16"/>
  <c r="AL22" i="16"/>
  <c r="AM22" i="16"/>
  <c r="AN22" i="16"/>
  <c r="AO22" i="16"/>
  <c r="AP22" i="16"/>
  <c r="AQ22" i="16"/>
  <c r="AR22" i="16"/>
  <c r="AS22" i="16"/>
  <c r="AT22" i="16"/>
  <c r="AU22" i="16"/>
  <c r="AV22" i="16"/>
  <c r="AW22" i="16"/>
  <c r="AX22" i="16"/>
  <c r="AY22" i="16"/>
  <c r="AZ22" i="16"/>
  <c r="BA22" i="16"/>
  <c r="BB22" i="16"/>
  <c r="BC22" i="16"/>
  <c r="BD22" i="16"/>
  <c r="BE22" i="16"/>
  <c r="BF22" i="16"/>
  <c r="BG22" i="16"/>
  <c r="BH22" i="16"/>
  <c r="BI22" i="16"/>
  <c r="BJ22" i="16"/>
  <c r="BK22" i="16"/>
  <c r="BL22" i="16"/>
  <c r="BM22" i="16"/>
  <c r="BN22" i="16"/>
  <c r="BO22" i="16"/>
  <c r="BP22" i="16"/>
  <c r="BQ22" i="16"/>
  <c r="BR22" i="16"/>
  <c r="BS22" i="16"/>
  <c r="BT22" i="16"/>
  <c r="BU22" i="16"/>
  <c r="BV22" i="16"/>
  <c r="BW22" i="16"/>
  <c r="BX22" i="16"/>
  <c r="BY22" i="16"/>
  <c r="BZ22" i="16"/>
  <c r="CA22" i="16"/>
  <c r="CB22" i="16"/>
  <c r="CC22" i="16"/>
  <c r="CD22" i="16"/>
  <c r="CE22" i="16"/>
  <c r="CF22" i="16"/>
  <c r="CG22" i="16"/>
  <c r="CH22" i="16"/>
  <c r="CI22" i="16"/>
  <c r="CJ22" i="16"/>
  <c r="CK22" i="16"/>
  <c r="CL22" i="16"/>
  <c r="CM22" i="16"/>
  <c r="CN22" i="16"/>
  <c r="CO22" i="16"/>
  <c r="CP22" i="16"/>
  <c r="CQ22" i="16"/>
  <c r="CR22" i="16"/>
  <c r="CS22" i="16"/>
  <c r="CT22" i="16"/>
  <c r="CU22" i="16"/>
  <c r="CV22" i="16"/>
  <c r="CW22" i="16"/>
  <c r="CX22" i="16"/>
  <c r="CY22" i="16"/>
  <c r="CZ22" i="16"/>
  <c r="DA22" i="16"/>
  <c r="DB22" i="16"/>
  <c r="DC22" i="16"/>
  <c r="DD22" i="16"/>
  <c r="DE22" i="16"/>
  <c r="DF22" i="16"/>
  <c r="DG22" i="16"/>
  <c r="DH22" i="16"/>
  <c r="DI22" i="16"/>
  <c r="DJ22" i="16"/>
  <c r="DK22" i="16"/>
  <c r="DL22" i="16"/>
  <c r="DM22" i="16"/>
  <c r="DN22" i="16"/>
  <c r="DO22" i="16"/>
  <c r="DP22" i="16"/>
  <c r="DQ22" i="16"/>
  <c r="DR22" i="16"/>
  <c r="DS22" i="16"/>
  <c r="DT22" i="16"/>
  <c r="DU22" i="16"/>
  <c r="DV22" i="16"/>
  <c r="DW22" i="16"/>
  <c r="DX22" i="16"/>
  <c r="DY22" i="16"/>
  <c r="DZ22" i="16"/>
  <c r="EA22" i="16"/>
  <c r="EB22" i="16"/>
  <c r="EC22" i="16"/>
  <c r="ED22" i="16"/>
  <c r="EE22" i="16"/>
  <c r="EF22" i="16"/>
  <c r="EG22" i="16"/>
  <c r="EH22" i="16"/>
  <c r="EI22" i="16"/>
  <c r="EJ22" i="16"/>
  <c r="EK22" i="16"/>
  <c r="EL22" i="16"/>
  <c r="EM22" i="16"/>
  <c r="EN22" i="16"/>
  <c r="EO22" i="16"/>
  <c r="EP22" i="16"/>
  <c r="EQ22" i="16"/>
  <c r="ER22" i="16"/>
  <c r="T23" i="16"/>
  <c r="U23" i="16"/>
  <c r="V23" i="16"/>
  <c r="W23" i="16"/>
  <c r="X23" i="16"/>
  <c r="Y23" i="16"/>
  <c r="Z23" i="16"/>
  <c r="AA23" i="16"/>
  <c r="AB23" i="16"/>
  <c r="AC23" i="16"/>
  <c r="AD23" i="16"/>
  <c r="AE23" i="16"/>
  <c r="AF23" i="16"/>
  <c r="AG23" i="16"/>
  <c r="AH23" i="16"/>
  <c r="AI23" i="16"/>
  <c r="AJ23" i="16"/>
  <c r="AK23" i="16"/>
  <c r="AL23" i="16"/>
  <c r="AM23" i="16"/>
  <c r="AN23" i="16"/>
  <c r="AO23" i="16"/>
  <c r="AP23" i="16"/>
  <c r="AQ23" i="16"/>
  <c r="AR23" i="16"/>
  <c r="AS23" i="16"/>
  <c r="AT23" i="16"/>
  <c r="AU23" i="16"/>
  <c r="AV23" i="16"/>
  <c r="AW23" i="16"/>
  <c r="AX23" i="16"/>
  <c r="AY23" i="16"/>
  <c r="AZ23" i="16"/>
  <c r="BA23" i="16"/>
  <c r="BB23" i="16"/>
  <c r="BC23" i="16"/>
  <c r="BD23" i="16"/>
  <c r="BE23" i="16"/>
  <c r="BF23" i="16"/>
  <c r="BG23" i="16"/>
  <c r="BH23" i="16"/>
  <c r="BI23" i="16"/>
  <c r="BJ23" i="16"/>
  <c r="BK23" i="16"/>
  <c r="BL23" i="16"/>
  <c r="BM23" i="16"/>
  <c r="BN23" i="16"/>
  <c r="BO23" i="16"/>
  <c r="BP23" i="16"/>
  <c r="BQ23" i="16"/>
  <c r="BR23" i="16"/>
  <c r="BS23" i="16"/>
  <c r="BT23" i="16"/>
  <c r="BU23" i="16"/>
  <c r="BV23" i="16"/>
  <c r="BW23" i="16"/>
  <c r="BX23" i="16"/>
  <c r="BY23" i="16"/>
  <c r="BZ23" i="16"/>
  <c r="CA23" i="16"/>
  <c r="CB23" i="16"/>
  <c r="CC23" i="16"/>
  <c r="CD23" i="16"/>
  <c r="CE23" i="16"/>
  <c r="CF23" i="16"/>
  <c r="CG23" i="16"/>
  <c r="CH23" i="16"/>
  <c r="CI23" i="16"/>
  <c r="CJ23" i="16"/>
  <c r="CK23" i="16"/>
  <c r="CL23" i="16"/>
  <c r="CM23" i="16"/>
  <c r="CN23" i="16"/>
  <c r="CO23" i="16"/>
  <c r="CP23" i="16"/>
  <c r="CQ23" i="16"/>
  <c r="CR23" i="16"/>
  <c r="CS23" i="16"/>
  <c r="CT23" i="16"/>
  <c r="CU23" i="16"/>
  <c r="CV23" i="16"/>
  <c r="CW23" i="16"/>
  <c r="CX23" i="16"/>
  <c r="CY23" i="16"/>
  <c r="CZ23" i="16"/>
  <c r="DA23" i="16"/>
  <c r="DB23" i="16"/>
  <c r="DC23" i="16"/>
  <c r="DD23" i="16"/>
  <c r="DE23" i="16"/>
  <c r="DF23" i="16"/>
  <c r="DG23" i="16"/>
  <c r="DH23" i="16"/>
  <c r="DI23" i="16"/>
  <c r="DJ23" i="16"/>
  <c r="DK23" i="16"/>
  <c r="DL23" i="16"/>
  <c r="DM23" i="16"/>
  <c r="DN23" i="16"/>
  <c r="DO23" i="16"/>
  <c r="DP23" i="16"/>
  <c r="DQ23" i="16"/>
  <c r="DR23" i="16"/>
  <c r="DS23" i="16"/>
  <c r="DT23" i="16"/>
  <c r="DU23" i="16"/>
  <c r="DV23" i="16"/>
  <c r="DW23" i="16"/>
  <c r="DX23" i="16"/>
  <c r="DY23" i="16"/>
  <c r="DZ23" i="16"/>
  <c r="EA23" i="16"/>
  <c r="EB23" i="16"/>
  <c r="EC23" i="16"/>
  <c r="ED23" i="16"/>
  <c r="EE23" i="16"/>
  <c r="EF23" i="16"/>
  <c r="EG23" i="16"/>
  <c r="EH23" i="16"/>
  <c r="EI23" i="16"/>
  <c r="EJ23" i="16"/>
  <c r="EK23" i="16"/>
  <c r="EL23" i="16"/>
  <c r="EM23" i="16"/>
  <c r="EN23" i="16"/>
  <c r="EO23" i="16"/>
  <c r="EP23" i="16"/>
  <c r="EQ23" i="16"/>
  <c r="ER23" i="16"/>
  <c r="T24" i="16"/>
  <c r="U24" i="16"/>
  <c r="V24" i="16"/>
  <c r="W24" i="16"/>
  <c r="X24" i="16"/>
  <c r="Y24" i="16"/>
  <c r="Z24" i="16"/>
  <c r="AA24" i="16"/>
  <c r="AB24" i="16"/>
  <c r="AC24" i="16"/>
  <c r="AD24" i="16"/>
  <c r="AE24" i="16"/>
  <c r="AF24" i="16"/>
  <c r="AG24" i="16"/>
  <c r="AH24" i="16"/>
  <c r="AI24" i="16"/>
  <c r="AJ24" i="16"/>
  <c r="AK24" i="16"/>
  <c r="AL24" i="16"/>
  <c r="AM24" i="16"/>
  <c r="AN24" i="16"/>
  <c r="AO24" i="16"/>
  <c r="AP24" i="16"/>
  <c r="AQ24" i="16"/>
  <c r="AR24" i="16"/>
  <c r="AS24" i="16"/>
  <c r="AT24" i="16"/>
  <c r="AU24" i="16"/>
  <c r="AV24" i="16"/>
  <c r="AW24" i="16"/>
  <c r="AX24" i="16"/>
  <c r="AY24" i="16"/>
  <c r="AZ24" i="16"/>
  <c r="BA24" i="16"/>
  <c r="BB24" i="16"/>
  <c r="BC24" i="16"/>
  <c r="BD24" i="16"/>
  <c r="BE24" i="16"/>
  <c r="BF24" i="16"/>
  <c r="BG24" i="16"/>
  <c r="BH24" i="16"/>
  <c r="BI24" i="16"/>
  <c r="BJ24" i="16"/>
  <c r="BK24" i="16"/>
  <c r="BL24" i="16"/>
  <c r="BM24" i="16"/>
  <c r="BN24" i="16"/>
  <c r="BO24" i="16"/>
  <c r="BP24" i="16"/>
  <c r="BQ24" i="16"/>
  <c r="BR24" i="16"/>
  <c r="BS24" i="16"/>
  <c r="BT24" i="16"/>
  <c r="BU24" i="16"/>
  <c r="BV24" i="16"/>
  <c r="BW24" i="16"/>
  <c r="BX24" i="16"/>
  <c r="BY24" i="16"/>
  <c r="BZ24" i="16"/>
  <c r="CA24" i="16"/>
  <c r="CB24" i="16"/>
  <c r="CC24" i="16"/>
  <c r="CD24" i="16"/>
  <c r="CE24" i="16"/>
  <c r="CF24" i="16"/>
  <c r="CG24" i="16"/>
  <c r="CH24" i="16"/>
  <c r="CI24" i="16"/>
  <c r="CJ24" i="16"/>
  <c r="CK24" i="16"/>
  <c r="CL24" i="16"/>
  <c r="CM24" i="16"/>
  <c r="CN24" i="16"/>
  <c r="CO24" i="16"/>
  <c r="CP24" i="16"/>
  <c r="CQ24" i="16"/>
  <c r="CR24" i="16"/>
  <c r="CS24" i="16"/>
  <c r="CT24" i="16"/>
  <c r="CU24" i="16"/>
  <c r="CV24" i="16"/>
  <c r="CW24" i="16"/>
  <c r="CX24" i="16"/>
  <c r="CY24" i="16"/>
  <c r="CZ24" i="16"/>
  <c r="DA24" i="16"/>
  <c r="DB24" i="16"/>
  <c r="DC24" i="16"/>
  <c r="DD24" i="16"/>
  <c r="DE24" i="16"/>
  <c r="DF24" i="16"/>
  <c r="DG24" i="16"/>
  <c r="DH24" i="16"/>
  <c r="DI24" i="16"/>
  <c r="DJ24" i="16"/>
  <c r="DK24" i="16"/>
  <c r="DL24" i="16"/>
  <c r="DM24" i="16"/>
  <c r="DN24" i="16"/>
  <c r="DO24" i="16"/>
  <c r="DP24" i="16"/>
  <c r="DQ24" i="16"/>
  <c r="DR24" i="16"/>
  <c r="DS24" i="16"/>
  <c r="DT24" i="16"/>
  <c r="DU24" i="16"/>
  <c r="DV24" i="16"/>
  <c r="DW24" i="16"/>
  <c r="DX24" i="16"/>
  <c r="DY24" i="16"/>
  <c r="DZ24" i="16"/>
  <c r="EA24" i="16"/>
  <c r="EB24" i="16"/>
  <c r="EC24" i="16"/>
  <c r="ED24" i="16"/>
  <c r="EE24" i="16"/>
  <c r="EF24" i="16"/>
  <c r="EG24" i="16"/>
  <c r="EH24" i="16"/>
  <c r="EI24" i="16"/>
  <c r="EJ24" i="16"/>
  <c r="EK24" i="16"/>
  <c r="EL24" i="16"/>
  <c r="EM24" i="16"/>
  <c r="EN24" i="16"/>
  <c r="EO24" i="16"/>
  <c r="EP24" i="16"/>
  <c r="EQ24" i="16"/>
  <c r="ER24" i="16"/>
  <c r="T25" i="16"/>
  <c r="U25" i="16"/>
  <c r="V25" i="16"/>
  <c r="W25" i="16"/>
  <c r="X25" i="16"/>
  <c r="Y25" i="16"/>
  <c r="Z25" i="16"/>
  <c r="AA25" i="16"/>
  <c r="AB25" i="16"/>
  <c r="AC25" i="16"/>
  <c r="AD25" i="16"/>
  <c r="AE25" i="16"/>
  <c r="AF25" i="16"/>
  <c r="AG25" i="16"/>
  <c r="AH25" i="16"/>
  <c r="AI25" i="16"/>
  <c r="AJ25" i="16"/>
  <c r="AK25" i="16"/>
  <c r="AL25" i="16"/>
  <c r="AM25" i="16"/>
  <c r="AN25" i="16"/>
  <c r="AO25" i="16"/>
  <c r="AP25" i="16"/>
  <c r="AQ25" i="16"/>
  <c r="AR25" i="16"/>
  <c r="AS25" i="16"/>
  <c r="AT25" i="16"/>
  <c r="AU25" i="16"/>
  <c r="AV25" i="16"/>
  <c r="AW25" i="16"/>
  <c r="AX25" i="16"/>
  <c r="AY25" i="16"/>
  <c r="AZ25" i="16"/>
  <c r="BA25" i="16"/>
  <c r="BB25" i="16"/>
  <c r="BC25" i="16"/>
  <c r="BD25" i="16"/>
  <c r="BE25" i="16"/>
  <c r="BF25" i="16"/>
  <c r="BG25" i="16"/>
  <c r="BH25" i="16"/>
  <c r="BI25" i="16"/>
  <c r="BJ25" i="16"/>
  <c r="BK25" i="16"/>
  <c r="BL25" i="16"/>
  <c r="BM25" i="16"/>
  <c r="BN25" i="16"/>
  <c r="BO25" i="16"/>
  <c r="BP25" i="16"/>
  <c r="BQ25" i="16"/>
  <c r="BR25" i="16"/>
  <c r="BS25" i="16"/>
  <c r="BT25" i="16"/>
  <c r="BU25" i="16"/>
  <c r="BV25" i="16"/>
  <c r="BW25" i="16"/>
  <c r="BX25" i="16"/>
  <c r="BY25" i="16"/>
  <c r="BZ25" i="16"/>
  <c r="CA25" i="16"/>
  <c r="CB25" i="16"/>
  <c r="CC25" i="16"/>
  <c r="CD25" i="16"/>
  <c r="CE25" i="16"/>
  <c r="CF25" i="16"/>
  <c r="CG25" i="16"/>
  <c r="CH25" i="16"/>
  <c r="CI25" i="16"/>
  <c r="CJ25" i="16"/>
  <c r="CK25" i="16"/>
  <c r="CL25" i="16"/>
  <c r="CM25" i="16"/>
  <c r="CN25" i="16"/>
  <c r="CO25" i="16"/>
  <c r="CP25" i="16"/>
  <c r="CQ25" i="16"/>
  <c r="CR25" i="16"/>
  <c r="CS25" i="16"/>
  <c r="CT25" i="16"/>
  <c r="CU25" i="16"/>
  <c r="CV25" i="16"/>
  <c r="CW25" i="16"/>
  <c r="CX25" i="16"/>
  <c r="CY25" i="16"/>
  <c r="CZ25" i="16"/>
  <c r="DA25" i="16"/>
  <c r="DB25" i="16"/>
  <c r="DC25" i="16"/>
  <c r="DD25" i="16"/>
  <c r="DE25" i="16"/>
  <c r="DF25" i="16"/>
  <c r="DG25" i="16"/>
  <c r="DH25" i="16"/>
  <c r="DI25" i="16"/>
  <c r="DJ25" i="16"/>
  <c r="DK25" i="16"/>
  <c r="DL25" i="16"/>
  <c r="DM25" i="16"/>
  <c r="DN25" i="16"/>
  <c r="DO25" i="16"/>
  <c r="DP25" i="16"/>
  <c r="DQ25" i="16"/>
  <c r="DR25" i="16"/>
  <c r="DS25" i="16"/>
  <c r="DT25" i="16"/>
  <c r="DU25" i="16"/>
  <c r="DV25" i="16"/>
  <c r="DW25" i="16"/>
  <c r="DX25" i="16"/>
  <c r="DY25" i="16"/>
  <c r="DZ25" i="16"/>
  <c r="EA25" i="16"/>
  <c r="EB25" i="16"/>
  <c r="EC25" i="16"/>
  <c r="ED25" i="16"/>
  <c r="EE25" i="16"/>
  <c r="EF25" i="16"/>
  <c r="EG25" i="16"/>
  <c r="EH25" i="16"/>
  <c r="EI25" i="16"/>
  <c r="EJ25" i="16"/>
  <c r="EK25" i="16"/>
  <c r="EL25" i="16"/>
  <c r="EM25" i="16"/>
  <c r="EN25" i="16"/>
  <c r="EO25" i="16"/>
  <c r="EP25" i="16"/>
  <c r="EQ25" i="16"/>
  <c r="ER25" i="16"/>
  <c r="T26" i="16"/>
  <c r="U26" i="16"/>
  <c r="V26" i="16"/>
  <c r="W26" i="16"/>
  <c r="X26" i="16"/>
  <c r="Y26" i="16"/>
  <c r="Z26" i="16"/>
  <c r="AA26" i="16"/>
  <c r="AB26" i="16"/>
  <c r="AC26" i="16"/>
  <c r="AD26" i="16"/>
  <c r="AE26" i="16"/>
  <c r="AF26" i="16"/>
  <c r="AG26" i="16"/>
  <c r="AH26" i="16"/>
  <c r="AI26" i="16"/>
  <c r="AJ26" i="16"/>
  <c r="AK26" i="16"/>
  <c r="AL26" i="16"/>
  <c r="AM26" i="16"/>
  <c r="AN26" i="16"/>
  <c r="AO26" i="16"/>
  <c r="AP26" i="16"/>
  <c r="AQ26" i="16"/>
  <c r="AR26" i="16"/>
  <c r="AS26" i="16"/>
  <c r="AT26" i="16"/>
  <c r="AU26" i="16"/>
  <c r="AV26" i="16"/>
  <c r="AW26" i="16"/>
  <c r="AX26" i="16"/>
  <c r="AY26" i="16"/>
  <c r="AZ26" i="16"/>
  <c r="BA26" i="16"/>
  <c r="BB26" i="16"/>
  <c r="BC26" i="16"/>
  <c r="BD26" i="16"/>
  <c r="BE26" i="16"/>
  <c r="BF26" i="16"/>
  <c r="BG26" i="16"/>
  <c r="BH26" i="16"/>
  <c r="BI26" i="16"/>
  <c r="BJ26" i="16"/>
  <c r="BK26" i="16"/>
  <c r="BL26" i="16"/>
  <c r="BM26" i="16"/>
  <c r="BN26" i="16"/>
  <c r="BO26" i="16"/>
  <c r="BP26" i="16"/>
  <c r="BQ26" i="16"/>
  <c r="BR26" i="16"/>
  <c r="BS26" i="16"/>
  <c r="BT26" i="16"/>
  <c r="BU26" i="16"/>
  <c r="BV26" i="16"/>
  <c r="BW26" i="16"/>
  <c r="BX26" i="16"/>
  <c r="BY26" i="16"/>
  <c r="BZ26" i="16"/>
  <c r="CA26" i="16"/>
  <c r="CB26" i="16"/>
  <c r="CC26" i="16"/>
  <c r="CD26" i="16"/>
  <c r="CE26" i="16"/>
  <c r="CF26" i="16"/>
  <c r="CG26" i="16"/>
  <c r="CH26" i="16"/>
  <c r="CI26" i="16"/>
  <c r="CJ26" i="16"/>
  <c r="CK26" i="16"/>
  <c r="CL26" i="16"/>
  <c r="CM26" i="16"/>
  <c r="CN26" i="16"/>
  <c r="CO26" i="16"/>
  <c r="CP26" i="16"/>
  <c r="CQ26" i="16"/>
  <c r="CR26" i="16"/>
  <c r="CS26" i="16"/>
  <c r="CT26" i="16"/>
  <c r="CU26" i="16"/>
  <c r="CV26" i="16"/>
  <c r="CW26" i="16"/>
  <c r="CX26" i="16"/>
  <c r="CY26" i="16"/>
  <c r="CZ26" i="16"/>
  <c r="DA26" i="16"/>
  <c r="DB26" i="16"/>
  <c r="DC26" i="16"/>
  <c r="DD26" i="16"/>
  <c r="DE26" i="16"/>
  <c r="DF26" i="16"/>
  <c r="DG26" i="16"/>
  <c r="DH26" i="16"/>
  <c r="DI26" i="16"/>
  <c r="DJ26" i="16"/>
  <c r="DK26" i="16"/>
  <c r="DL26" i="16"/>
  <c r="DM26" i="16"/>
  <c r="DN26" i="16"/>
  <c r="DO26" i="16"/>
  <c r="DP26" i="16"/>
  <c r="DQ26" i="16"/>
  <c r="DR26" i="16"/>
  <c r="DS26" i="16"/>
  <c r="DT26" i="16"/>
  <c r="DU26" i="16"/>
  <c r="DV26" i="16"/>
  <c r="DW26" i="16"/>
  <c r="DX26" i="16"/>
  <c r="DY26" i="16"/>
  <c r="DZ26" i="16"/>
  <c r="EA26" i="16"/>
  <c r="EB26" i="16"/>
  <c r="EC26" i="16"/>
  <c r="ED26" i="16"/>
  <c r="EE26" i="16"/>
  <c r="EF26" i="16"/>
  <c r="EG26" i="16"/>
  <c r="EH26" i="16"/>
  <c r="EI26" i="16"/>
  <c r="EJ26" i="16"/>
  <c r="EK26" i="16"/>
  <c r="EL26" i="16"/>
  <c r="EM26" i="16"/>
  <c r="EN26" i="16"/>
  <c r="EO26" i="16"/>
  <c r="EP26" i="16"/>
  <c r="EQ26" i="16"/>
  <c r="ER26" i="16"/>
  <c r="T27" i="16"/>
  <c r="U27" i="16"/>
  <c r="V27" i="16"/>
  <c r="W27" i="16"/>
  <c r="X27" i="16"/>
  <c r="Y27" i="16"/>
  <c r="Z27" i="16"/>
  <c r="AA27" i="16"/>
  <c r="AB27" i="16"/>
  <c r="AC27" i="16"/>
  <c r="AD27" i="16"/>
  <c r="AE27" i="16"/>
  <c r="AF27" i="16"/>
  <c r="AG27" i="16"/>
  <c r="AH27" i="16"/>
  <c r="AI27" i="16"/>
  <c r="AJ27" i="16"/>
  <c r="AK27" i="16"/>
  <c r="AL27" i="16"/>
  <c r="AM27" i="16"/>
  <c r="AN27" i="16"/>
  <c r="AO27" i="16"/>
  <c r="AP27" i="16"/>
  <c r="AQ27" i="16"/>
  <c r="AR27" i="16"/>
  <c r="AS27" i="16"/>
  <c r="AT27" i="16"/>
  <c r="AU27" i="16"/>
  <c r="AV27" i="16"/>
  <c r="AW27" i="16"/>
  <c r="AX27" i="16"/>
  <c r="AY27" i="16"/>
  <c r="AZ27" i="16"/>
  <c r="BA27" i="16"/>
  <c r="BB27" i="16"/>
  <c r="BC27" i="16"/>
  <c r="BD27" i="16"/>
  <c r="BE27" i="16"/>
  <c r="BF27" i="16"/>
  <c r="BG27" i="16"/>
  <c r="BH27" i="16"/>
  <c r="BI27" i="16"/>
  <c r="BJ27" i="16"/>
  <c r="BK27" i="16"/>
  <c r="BL27" i="16"/>
  <c r="BM27" i="16"/>
  <c r="BN27" i="16"/>
  <c r="BO27" i="16"/>
  <c r="BP27" i="16"/>
  <c r="BQ27" i="16"/>
  <c r="BR27" i="16"/>
  <c r="BS27" i="16"/>
  <c r="BT27" i="16"/>
  <c r="BU27" i="16"/>
  <c r="BV27" i="16"/>
  <c r="BW27" i="16"/>
  <c r="BX27" i="16"/>
  <c r="BY27" i="16"/>
  <c r="BZ27" i="16"/>
  <c r="CA27" i="16"/>
  <c r="CB27" i="16"/>
  <c r="CC27" i="16"/>
  <c r="CD27" i="16"/>
  <c r="CE27" i="16"/>
  <c r="CF27" i="16"/>
  <c r="CG27" i="16"/>
  <c r="CH27" i="16"/>
  <c r="CI27" i="16"/>
  <c r="CJ27" i="16"/>
  <c r="CK27" i="16"/>
  <c r="CL27" i="16"/>
  <c r="CM27" i="16"/>
  <c r="CN27" i="16"/>
  <c r="CO27" i="16"/>
  <c r="CP27" i="16"/>
  <c r="CQ27" i="16"/>
  <c r="CR27" i="16"/>
  <c r="CS27" i="16"/>
  <c r="CT27" i="16"/>
  <c r="CU27" i="16"/>
  <c r="CV27" i="16"/>
  <c r="CW27" i="16"/>
  <c r="CX27" i="16"/>
  <c r="CY27" i="16"/>
  <c r="CZ27" i="16"/>
  <c r="DA27" i="16"/>
  <c r="DB27" i="16"/>
  <c r="DC27" i="16"/>
  <c r="DD27" i="16"/>
  <c r="DE27" i="16"/>
  <c r="DF27" i="16"/>
  <c r="DG27" i="16"/>
  <c r="DH27" i="16"/>
  <c r="DI27" i="16"/>
  <c r="DJ27" i="16"/>
  <c r="DK27" i="16"/>
  <c r="DL27" i="16"/>
  <c r="DM27" i="16"/>
  <c r="DN27" i="16"/>
  <c r="DO27" i="16"/>
  <c r="DP27" i="16"/>
  <c r="DQ27" i="16"/>
  <c r="DR27" i="16"/>
  <c r="DS27" i="16"/>
  <c r="DT27" i="16"/>
  <c r="DU27" i="16"/>
  <c r="DV27" i="16"/>
  <c r="DW27" i="16"/>
  <c r="DX27" i="16"/>
  <c r="DY27" i="16"/>
  <c r="DZ27" i="16"/>
  <c r="EA27" i="16"/>
  <c r="EB27" i="16"/>
  <c r="EC27" i="16"/>
  <c r="ED27" i="16"/>
  <c r="EE27" i="16"/>
  <c r="EF27" i="16"/>
  <c r="EG27" i="16"/>
  <c r="EH27" i="16"/>
  <c r="EI27" i="16"/>
  <c r="EJ27" i="16"/>
  <c r="EK27" i="16"/>
  <c r="EL27" i="16"/>
  <c r="EM27" i="16"/>
  <c r="EN27" i="16"/>
  <c r="EO27" i="16"/>
  <c r="EP27" i="16"/>
  <c r="EQ27" i="16"/>
  <c r="ER27" i="16"/>
  <c r="T28" i="16"/>
  <c r="U28" i="16"/>
  <c r="V28" i="16"/>
  <c r="W28" i="16"/>
  <c r="X28" i="16"/>
  <c r="Y28" i="16"/>
  <c r="Z28" i="16"/>
  <c r="AA28" i="16"/>
  <c r="AB28" i="16"/>
  <c r="AC28" i="16"/>
  <c r="AD28" i="16"/>
  <c r="AE28" i="16"/>
  <c r="AF28" i="16"/>
  <c r="AG28" i="16"/>
  <c r="AH28" i="16"/>
  <c r="AI28" i="16"/>
  <c r="AJ28" i="16"/>
  <c r="AK28" i="16"/>
  <c r="AL28" i="16"/>
  <c r="AM28" i="16"/>
  <c r="AN28" i="16"/>
  <c r="AO28" i="16"/>
  <c r="AP28" i="16"/>
  <c r="AQ28" i="16"/>
  <c r="AR28" i="16"/>
  <c r="AS28" i="16"/>
  <c r="AT28" i="16"/>
  <c r="AU28" i="16"/>
  <c r="AV28" i="16"/>
  <c r="AW28" i="16"/>
  <c r="AX28" i="16"/>
  <c r="AY28" i="16"/>
  <c r="AZ28" i="16"/>
  <c r="BA28" i="16"/>
  <c r="BB28" i="16"/>
  <c r="BC28" i="16"/>
  <c r="BD28" i="16"/>
  <c r="BE28" i="16"/>
  <c r="BF28" i="16"/>
  <c r="BG28" i="16"/>
  <c r="BH28" i="16"/>
  <c r="BI28" i="16"/>
  <c r="BJ28" i="16"/>
  <c r="BK28" i="16"/>
  <c r="BL28" i="16"/>
  <c r="BM28" i="16"/>
  <c r="BN28" i="16"/>
  <c r="BO28" i="16"/>
  <c r="BP28" i="16"/>
  <c r="BQ28" i="16"/>
  <c r="BR28" i="16"/>
  <c r="BS28" i="16"/>
  <c r="BT28" i="16"/>
  <c r="BU28" i="16"/>
  <c r="BV28" i="16"/>
  <c r="BW28" i="16"/>
  <c r="BX28" i="16"/>
  <c r="BY28" i="16"/>
  <c r="BZ28" i="16"/>
  <c r="CA28" i="16"/>
  <c r="CB28" i="16"/>
  <c r="CC28" i="16"/>
  <c r="CD28" i="16"/>
  <c r="CE28" i="16"/>
  <c r="CF28" i="16"/>
  <c r="CG28" i="16"/>
  <c r="CH28" i="16"/>
  <c r="CI28" i="16"/>
  <c r="CJ28" i="16"/>
  <c r="CK28" i="16"/>
  <c r="CL28" i="16"/>
  <c r="CM28" i="16"/>
  <c r="CN28" i="16"/>
  <c r="CO28" i="16"/>
  <c r="CP28" i="16"/>
  <c r="CQ28" i="16"/>
  <c r="CR28" i="16"/>
  <c r="CS28" i="16"/>
  <c r="CT28" i="16"/>
  <c r="CU28" i="16"/>
  <c r="CV28" i="16"/>
  <c r="CW28" i="16"/>
  <c r="CX28" i="16"/>
  <c r="CY28" i="16"/>
  <c r="CZ28" i="16"/>
  <c r="DA28" i="16"/>
  <c r="DB28" i="16"/>
  <c r="DC28" i="16"/>
  <c r="DD28" i="16"/>
  <c r="DE28" i="16"/>
  <c r="DF28" i="16"/>
  <c r="DG28" i="16"/>
  <c r="DH28" i="16"/>
  <c r="DI28" i="16"/>
  <c r="DJ28" i="16"/>
  <c r="DK28" i="16"/>
  <c r="DL28" i="16"/>
  <c r="DM28" i="16"/>
  <c r="DN28" i="16"/>
  <c r="DO28" i="16"/>
  <c r="DP28" i="16"/>
  <c r="DQ28" i="16"/>
  <c r="DR28" i="16"/>
  <c r="DS28" i="16"/>
  <c r="DT28" i="16"/>
  <c r="DU28" i="16"/>
  <c r="DV28" i="16"/>
  <c r="DW28" i="16"/>
  <c r="DX28" i="16"/>
  <c r="DY28" i="16"/>
  <c r="DZ28" i="16"/>
  <c r="EA28" i="16"/>
  <c r="EB28" i="16"/>
  <c r="EC28" i="16"/>
  <c r="ED28" i="16"/>
  <c r="EE28" i="16"/>
  <c r="EF28" i="16"/>
  <c r="EG28" i="16"/>
  <c r="EH28" i="16"/>
  <c r="EI28" i="16"/>
  <c r="EJ28" i="16"/>
  <c r="EK28" i="16"/>
  <c r="EL28" i="16"/>
  <c r="EM28" i="16"/>
  <c r="EN28" i="16"/>
  <c r="EO28" i="16"/>
  <c r="EP28" i="16"/>
  <c r="EQ28" i="16"/>
  <c r="ER28" i="16"/>
  <c r="T29" i="16"/>
  <c r="U29" i="16"/>
  <c r="V29" i="16"/>
  <c r="W29" i="16"/>
  <c r="X29" i="16"/>
  <c r="Y29" i="16"/>
  <c r="Z29" i="16"/>
  <c r="AA29" i="16"/>
  <c r="AB29" i="16"/>
  <c r="AC29" i="16"/>
  <c r="AD29" i="16"/>
  <c r="AE29" i="16"/>
  <c r="AF29" i="16"/>
  <c r="AG29" i="16"/>
  <c r="AH29" i="16"/>
  <c r="AI29" i="16"/>
  <c r="AJ29" i="16"/>
  <c r="AK29" i="16"/>
  <c r="AL29" i="16"/>
  <c r="AM29" i="16"/>
  <c r="AN29" i="16"/>
  <c r="AO29" i="16"/>
  <c r="AP29" i="16"/>
  <c r="AQ29" i="16"/>
  <c r="AR29" i="16"/>
  <c r="AS29" i="16"/>
  <c r="AT29" i="16"/>
  <c r="AU29" i="16"/>
  <c r="AV29" i="16"/>
  <c r="AW29" i="16"/>
  <c r="AX29" i="16"/>
  <c r="AY29" i="16"/>
  <c r="AZ29" i="16"/>
  <c r="BA29" i="16"/>
  <c r="BB29" i="16"/>
  <c r="BC29" i="16"/>
  <c r="BD29" i="16"/>
  <c r="BE29" i="16"/>
  <c r="BF29" i="16"/>
  <c r="BG29" i="16"/>
  <c r="BH29" i="16"/>
  <c r="BI29" i="16"/>
  <c r="BJ29" i="16"/>
  <c r="BK29" i="16"/>
  <c r="BL29" i="16"/>
  <c r="BM29" i="16"/>
  <c r="BN29" i="16"/>
  <c r="BO29" i="16"/>
  <c r="BP29" i="16"/>
  <c r="BQ29" i="16"/>
  <c r="BR29" i="16"/>
  <c r="BS29" i="16"/>
  <c r="BT29" i="16"/>
  <c r="BU29" i="16"/>
  <c r="BV29" i="16"/>
  <c r="BW29" i="16"/>
  <c r="BX29" i="16"/>
  <c r="BY29" i="16"/>
  <c r="BZ29" i="16"/>
  <c r="CA29" i="16"/>
  <c r="CB29" i="16"/>
  <c r="CC29" i="16"/>
  <c r="CD29" i="16"/>
  <c r="CE29" i="16"/>
  <c r="CF29" i="16"/>
  <c r="CG29" i="16"/>
  <c r="CH29" i="16"/>
  <c r="CI29" i="16"/>
  <c r="CJ29" i="16"/>
  <c r="CK29" i="16"/>
  <c r="CL29" i="16"/>
  <c r="CM29" i="16"/>
  <c r="CN29" i="16"/>
  <c r="CO29" i="16"/>
  <c r="CP29" i="16"/>
  <c r="CQ29" i="16"/>
  <c r="CR29" i="16"/>
  <c r="CS29" i="16"/>
  <c r="CT29" i="16"/>
  <c r="CU29" i="16"/>
  <c r="CV29" i="16"/>
  <c r="CW29" i="16"/>
  <c r="CX29" i="16"/>
  <c r="CY29" i="16"/>
  <c r="CZ29" i="16"/>
  <c r="DA29" i="16"/>
  <c r="DB29" i="16"/>
  <c r="DC29" i="16"/>
  <c r="DD29" i="16"/>
  <c r="DE29" i="16"/>
  <c r="DF29" i="16"/>
  <c r="DG29" i="16"/>
  <c r="DH29" i="16"/>
  <c r="DI29" i="16"/>
  <c r="DJ29" i="16"/>
  <c r="DK29" i="16"/>
  <c r="DL29" i="16"/>
  <c r="DM29" i="16"/>
  <c r="DN29" i="16"/>
  <c r="DO29" i="16"/>
  <c r="DP29" i="16"/>
  <c r="DQ29" i="16"/>
  <c r="DR29" i="16"/>
  <c r="DS29" i="16"/>
  <c r="DT29" i="16"/>
  <c r="DU29" i="16"/>
  <c r="DV29" i="16"/>
  <c r="DW29" i="16"/>
  <c r="DX29" i="16"/>
  <c r="DY29" i="16"/>
  <c r="DZ29" i="16"/>
  <c r="EA29" i="16"/>
  <c r="EB29" i="16"/>
  <c r="EC29" i="16"/>
  <c r="ED29" i="16"/>
  <c r="EE29" i="16"/>
  <c r="EF29" i="16"/>
  <c r="EG29" i="16"/>
  <c r="EH29" i="16"/>
  <c r="EI29" i="16"/>
  <c r="EJ29" i="16"/>
  <c r="EK29" i="16"/>
  <c r="EL29" i="16"/>
  <c r="EM29" i="16"/>
  <c r="EN29" i="16"/>
  <c r="EO29" i="16"/>
  <c r="EP29" i="16"/>
  <c r="EQ29" i="16"/>
  <c r="ER29" i="16"/>
  <c r="T30" i="16"/>
  <c r="U30" i="16"/>
  <c r="V30" i="16"/>
  <c r="W30" i="16"/>
  <c r="X30" i="16"/>
  <c r="Y30" i="16"/>
  <c r="Z30" i="16"/>
  <c r="AA30" i="16"/>
  <c r="AB30" i="16"/>
  <c r="AC30" i="16"/>
  <c r="AD30" i="16"/>
  <c r="AE30" i="16"/>
  <c r="AF30" i="16"/>
  <c r="AG30" i="16"/>
  <c r="AH30" i="16"/>
  <c r="AI30" i="16"/>
  <c r="AJ30" i="16"/>
  <c r="AK30" i="16"/>
  <c r="AL30" i="16"/>
  <c r="AM30" i="16"/>
  <c r="AN30" i="16"/>
  <c r="AO30" i="16"/>
  <c r="AP30" i="16"/>
  <c r="AQ30" i="16"/>
  <c r="AR30" i="16"/>
  <c r="AS30" i="16"/>
  <c r="AT30" i="16"/>
  <c r="AU30" i="16"/>
  <c r="AV30" i="16"/>
  <c r="AW30" i="16"/>
  <c r="AX30" i="16"/>
  <c r="AY30" i="16"/>
  <c r="AZ30" i="16"/>
  <c r="BA30" i="16"/>
  <c r="BB30" i="16"/>
  <c r="BC30" i="16"/>
  <c r="BD30" i="16"/>
  <c r="BE30" i="16"/>
  <c r="BF30" i="16"/>
  <c r="BG30" i="16"/>
  <c r="BH30" i="16"/>
  <c r="BI30" i="16"/>
  <c r="BJ30" i="16"/>
  <c r="BK30" i="16"/>
  <c r="BL30" i="16"/>
  <c r="BM30" i="16"/>
  <c r="BN30" i="16"/>
  <c r="BO30" i="16"/>
  <c r="BP30" i="16"/>
  <c r="BQ30" i="16"/>
  <c r="BR30" i="16"/>
  <c r="BS30" i="16"/>
  <c r="BT30" i="16"/>
  <c r="BU30" i="16"/>
  <c r="BV30" i="16"/>
  <c r="BW30" i="16"/>
  <c r="BX30" i="16"/>
  <c r="BY30" i="16"/>
  <c r="BZ30" i="16"/>
  <c r="CA30" i="16"/>
  <c r="CB30" i="16"/>
  <c r="CC30" i="16"/>
  <c r="CD30" i="16"/>
  <c r="CE30" i="16"/>
  <c r="CF30" i="16"/>
  <c r="CG30" i="16"/>
  <c r="CH30" i="16"/>
  <c r="CI30" i="16"/>
  <c r="CJ30" i="16"/>
  <c r="CK30" i="16"/>
  <c r="CL30" i="16"/>
  <c r="CM30" i="16"/>
  <c r="CN30" i="16"/>
  <c r="CO30" i="16"/>
  <c r="CP30" i="16"/>
  <c r="CQ30" i="16"/>
  <c r="CR30" i="16"/>
  <c r="CS30" i="16"/>
  <c r="CT30" i="16"/>
  <c r="CU30" i="16"/>
  <c r="CV30" i="16"/>
  <c r="CW30" i="16"/>
  <c r="CX30" i="16"/>
  <c r="CY30" i="16"/>
  <c r="CZ30" i="16"/>
  <c r="DA30" i="16"/>
  <c r="DB30" i="16"/>
  <c r="DC30" i="16"/>
  <c r="DD30" i="16"/>
  <c r="DE30" i="16"/>
  <c r="DF30" i="16"/>
  <c r="DG30" i="16"/>
  <c r="DH30" i="16"/>
  <c r="DI30" i="16"/>
  <c r="DJ30" i="16"/>
  <c r="DK30" i="16"/>
  <c r="DL30" i="16"/>
  <c r="DM30" i="16"/>
  <c r="DN30" i="16"/>
  <c r="DO30" i="16"/>
  <c r="DP30" i="16"/>
  <c r="DQ30" i="16"/>
  <c r="DR30" i="16"/>
  <c r="DS30" i="16"/>
  <c r="DT30" i="16"/>
  <c r="DU30" i="16"/>
  <c r="DV30" i="16"/>
  <c r="DW30" i="16"/>
  <c r="DX30" i="16"/>
  <c r="DY30" i="16"/>
  <c r="DZ30" i="16"/>
  <c r="EA30" i="16"/>
  <c r="EB30" i="16"/>
  <c r="EC30" i="16"/>
  <c r="ED30" i="16"/>
  <c r="EE30" i="16"/>
  <c r="EF30" i="16"/>
  <c r="EG30" i="16"/>
  <c r="EH30" i="16"/>
  <c r="EI30" i="16"/>
  <c r="EJ30" i="16"/>
  <c r="EK30" i="16"/>
  <c r="EL30" i="16"/>
  <c r="EM30" i="16"/>
  <c r="EN30" i="16"/>
  <c r="EO30" i="16"/>
  <c r="EP30" i="16"/>
  <c r="EQ30" i="16"/>
  <c r="ER30" i="16"/>
  <c r="T31" i="16"/>
  <c r="U31" i="16"/>
  <c r="V31" i="16"/>
  <c r="W31" i="16"/>
  <c r="X31" i="16"/>
  <c r="Y31" i="16"/>
  <c r="Z31" i="16"/>
  <c r="AA31" i="16"/>
  <c r="AB31" i="16"/>
  <c r="AC31" i="16"/>
  <c r="AD31" i="16"/>
  <c r="AE31" i="16"/>
  <c r="AF31" i="16"/>
  <c r="AG31" i="16"/>
  <c r="AH31" i="16"/>
  <c r="AI31" i="16"/>
  <c r="AJ31" i="16"/>
  <c r="AK31" i="16"/>
  <c r="AL31" i="16"/>
  <c r="AM31" i="16"/>
  <c r="AN31" i="16"/>
  <c r="AO31" i="16"/>
  <c r="AP31" i="16"/>
  <c r="AQ31" i="16"/>
  <c r="AR31" i="16"/>
  <c r="AS31" i="16"/>
  <c r="AT31" i="16"/>
  <c r="AU31" i="16"/>
  <c r="AV31" i="16"/>
  <c r="AW31" i="16"/>
  <c r="AX31" i="16"/>
  <c r="AY31" i="16"/>
  <c r="AZ31" i="16"/>
  <c r="BA31" i="16"/>
  <c r="BB31" i="16"/>
  <c r="BC31" i="16"/>
  <c r="BD31" i="16"/>
  <c r="BE31" i="16"/>
  <c r="BF31" i="16"/>
  <c r="BG31" i="16"/>
  <c r="BH31" i="16"/>
  <c r="BI31" i="16"/>
  <c r="BJ31" i="16"/>
  <c r="BK31" i="16"/>
  <c r="BL31" i="16"/>
  <c r="BM31" i="16"/>
  <c r="BN31" i="16"/>
  <c r="BO31" i="16"/>
  <c r="BP31" i="16"/>
  <c r="BQ31" i="16"/>
  <c r="BR31" i="16"/>
  <c r="BS31" i="16"/>
  <c r="BT31" i="16"/>
  <c r="BU31" i="16"/>
  <c r="BV31" i="16"/>
  <c r="BW31" i="16"/>
  <c r="BX31" i="16"/>
  <c r="BY31" i="16"/>
  <c r="BZ31" i="16"/>
  <c r="CA31" i="16"/>
  <c r="CB31" i="16"/>
  <c r="CC31" i="16"/>
  <c r="CD31" i="16"/>
  <c r="CE31" i="16"/>
  <c r="CF31" i="16"/>
  <c r="CG31" i="16"/>
  <c r="CH31" i="16"/>
  <c r="CI31" i="16"/>
  <c r="CJ31" i="16"/>
  <c r="CK31" i="16"/>
  <c r="CL31" i="16"/>
  <c r="CM31" i="16"/>
  <c r="CN31" i="16"/>
  <c r="CO31" i="16"/>
  <c r="CP31" i="16"/>
  <c r="CQ31" i="16"/>
  <c r="CR31" i="16"/>
  <c r="CS31" i="16"/>
  <c r="CT31" i="16"/>
  <c r="CU31" i="16"/>
  <c r="CV31" i="16"/>
  <c r="CW31" i="16"/>
  <c r="CX31" i="16"/>
  <c r="CY31" i="16"/>
  <c r="CZ31" i="16"/>
  <c r="DA31" i="16"/>
  <c r="DB31" i="16"/>
  <c r="DC31" i="16"/>
  <c r="DD31" i="16"/>
  <c r="DE31" i="16"/>
  <c r="DF31" i="16"/>
  <c r="DG31" i="16"/>
  <c r="DH31" i="16"/>
  <c r="DI31" i="16"/>
  <c r="DJ31" i="16"/>
  <c r="DK31" i="16"/>
  <c r="DL31" i="16"/>
  <c r="DM31" i="16"/>
  <c r="DN31" i="16"/>
  <c r="DO31" i="16"/>
  <c r="DP31" i="16"/>
  <c r="DQ31" i="16"/>
  <c r="DR31" i="16"/>
  <c r="DS31" i="16"/>
  <c r="DT31" i="16"/>
  <c r="DU31" i="16"/>
  <c r="DV31" i="16"/>
  <c r="DW31" i="16"/>
  <c r="DX31" i="16"/>
  <c r="DY31" i="16"/>
  <c r="DZ31" i="16"/>
  <c r="EA31" i="16"/>
  <c r="EB31" i="16"/>
  <c r="EC31" i="16"/>
  <c r="ED31" i="16"/>
  <c r="EE31" i="16"/>
  <c r="EF31" i="16"/>
  <c r="EG31" i="16"/>
  <c r="EH31" i="16"/>
  <c r="EI31" i="16"/>
  <c r="EJ31" i="16"/>
  <c r="EK31" i="16"/>
  <c r="EL31" i="16"/>
  <c r="EM31" i="16"/>
  <c r="EN31" i="16"/>
  <c r="EO31" i="16"/>
  <c r="EP31" i="16"/>
  <c r="EQ31" i="16"/>
  <c r="ER31" i="16"/>
  <c r="T32" i="16"/>
  <c r="U32" i="16"/>
  <c r="V32" i="16"/>
  <c r="W32" i="16"/>
  <c r="X32" i="16"/>
  <c r="Y32" i="16"/>
  <c r="Z32" i="16"/>
  <c r="AA32" i="16"/>
  <c r="AB32" i="16"/>
  <c r="AC32" i="16"/>
  <c r="AD32" i="16"/>
  <c r="AE32" i="16"/>
  <c r="AF32" i="16"/>
  <c r="AG32" i="16"/>
  <c r="AH32" i="16"/>
  <c r="AI32" i="16"/>
  <c r="AJ32" i="16"/>
  <c r="AK32" i="16"/>
  <c r="AL32" i="16"/>
  <c r="AM32" i="16"/>
  <c r="AN32" i="16"/>
  <c r="AO32" i="16"/>
  <c r="AP32" i="16"/>
  <c r="AQ32" i="16"/>
  <c r="AR32" i="16"/>
  <c r="AS32" i="16"/>
  <c r="AT32" i="16"/>
  <c r="AU32" i="16"/>
  <c r="AV32" i="16"/>
  <c r="AW32" i="16"/>
  <c r="AX32" i="16"/>
  <c r="AY32" i="16"/>
  <c r="AZ32" i="16"/>
  <c r="BA32" i="16"/>
  <c r="BB32" i="16"/>
  <c r="BC32" i="16"/>
  <c r="BD32" i="16"/>
  <c r="BE32" i="16"/>
  <c r="BF32" i="16"/>
  <c r="BG32" i="16"/>
  <c r="BH32" i="16"/>
  <c r="BI32" i="16"/>
  <c r="BJ32" i="16"/>
  <c r="BK32" i="16"/>
  <c r="BL32" i="16"/>
  <c r="BM32" i="16"/>
  <c r="BN32" i="16"/>
  <c r="BO32" i="16"/>
  <c r="BP32" i="16"/>
  <c r="BQ32" i="16"/>
  <c r="BR32" i="16"/>
  <c r="BS32" i="16"/>
  <c r="BT32" i="16"/>
  <c r="BU32" i="16"/>
  <c r="BV32" i="16"/>
  <c r="BW32" i="16"/>
  <c r="BX32" i="16"/>
  <c r="BY32" i="16"/>
  <c r="BZ32" i="16"/>
  <c r="CA32" i="16"/>
  <c r="CB32" i="16"/>
  <c r="CC32" i="16"/>
  <c r="CD32" i="16"/>
  <c r="CE32" i="16"/>
  <c r="CF32" i="16"/>
  <c r="CG32" i="16"/>
  <c r="CH32" i="16"/>
  <c r="CI32" i="16"/>
  <c r="CJ32" i="16"/>
  <c r="CK32" i="16"/>
  <c r="CL32" i="16"/>
  <c r="CM32" i="16"/>
  <c r="CN32" i="16"/>
  <c r="CO32" i="16"/>
  <c r="CP32" i="16"/>
  <c r="CQ32" i="16"/>
  <c r="CR32" i="16"/>
  <c r="CS32" i="16"/>
  <c r="CT32" i="16"/>
  <c r="CU32" i="16"/>
  <c r="CV32" i="16"/>
  <c r="CW32" i="16"/>
  <c r="CX32" i="16"/>
  <c r="CY32" i="16"/>
  <c r="CZ32" i="16"/>
  <c r="DA32" i="16"/>
  <c r="DB32" i="16"/>
  <c r="DC32" i="16"/>
  <c r="DD32" i="16"/>
  <c r="DE32" i="16"/>
  <c r="DF32" i="16"/>
  <c r="DG32" i="16"/>
  <c r="DH32" i="16"/>
  <c r="DI32" i="16"/>
  <c r="DJ32" i="16"/>
  <c r="DK32" i="16"/>
  <c r="DL32" i="16"/>
  <c r="DM32" i="16"/>
  <c r="DN32" i="16"/>
  <c r="DO32" i="16"/>
  <c r="DP32" i="16"/>
  <c r="DQ32" i="16"/>
  <c r="DR32" i="16"/>
  <c r="DS32" i="16"/>
  <c r="DT32" i="16"/>
  <c r="DU32" i="16"/>
  <c r="DV32" i="16"/>
  <c r="DW32" i="16"/>
  <c r="DX32" i="16"/>
  <c r="DY32" i="16"/>
  <c r="DZ32" i="16"/>
  <c r="EA32" i="16"/>
  <c r="EB32" i="16"/>
  <c r="EC32" i="16"/>
  <c r="ED32" i="16"/>
  <c r="EE32" i="16"/>
  <c r="EF32" i="16"/>
  <c r="EG32" i="16"/>
  <c r="EH32" i="16"/>
  <c r="EI32" i="16"/>
  <c r="EJ32" i="16"/>
  <c r="EK32" i="16"/>
  <c r="EL32" i="16"/>
  <c r="EM32" i="16"/>
  <c r="EN32" i="16"/>
  <c r="EO32" i="16"/>
  <c r="EP32" i="16"/>
  <c r="EQ32" i="16"/>
  <c r="ER32" i="16"/>
  <c r="T33" i="16"/>
  <c r="U33" i="16"/>
  <c r="V33" i="16"/>
  <c r="W33" i="16"/>
  <c r="X33" i="16"/>
  <c r="Y33" i="16"/>
  <c r="Z33" i="16"/>
  <c r="AA33" i="16"/>
  <c r="AB33" i="16"/>
  <c r="AC33" i="16"/>
  <c r="AD33" i="16"/>
  <c r="AE33" i="16"/>
  <c r="AF33" i="16"/>
  <c r="AG33" i="16"/>
  <c r="AH33" i="16"/>
  <c r="AI33" i="16"/>
  <c r="AJ33" i="16"/>
  <c r="AK33" i="16"/>
  <c r="AL33" i="16"/>
  <c r="AM33" i="16"/>
  <c r="AN33" i="16"/>
  <c r="AO33" i="16"/>
  <c r="AP33" i="16"/>
  <c r="AQ33" i="16"/>
  <c r="AR33" i="16"/>
  <c r="AS33" i="16"/>
  <c r="AT33" i="16"/>
  <c r="AU33" i="16"/>
  <c r="AV33" i="16"/>
  <c r="AW33" i="16"/>
  <c r="AX33" i="16"/>
  <c r="AY33" i="16"/>
  <c r="AZ33" i="16"/>
  <c r="BA33" i="16"/>
  <c r="BB33" i="16"/>
  <c r="BC33" i="16"/>
  <c r="BD33" i="16"/>
  <c r="BE33" i="16"/>
  <c r="BF33" i="16"/>
  <c r="BG33" i="16"/>
  <c r="BH33" i="16"/>
  <c r="BI33" i="16"/>
  <c r="BJ33" i="16"/>
  <c r="BK33" i="16"/>
  <c r="BL33" i="16"/>
  <c r="BM33" i="16"/>
  <c r="BN33" i="16"/>
  <c r="BO33" i="16"/>
  <c r="BP33" i="16"/>
  <c r="BQ33" i="16"/>
  <c r="BR33" i="16"/>
  <c r="BS33" i="16"/>
  <c r="BT33" i="16"/>
  <c r="BU33" i="16"/>
  <c r="BV33" i="16"/>
  <c r="BW33" i="16"/>
  <c r="BX33" i="16"/>
  <c r="BY33" i="16"/>
  <c r="BZ33" i="16"/>
  <c r="CA33" i="16"/>
  <c r="CB33" i="16"/>
  <c r="CC33" i="16"/>
  <c r="CD33" i="16"/>
  <c r="CE33" i="16"/>
  <c r="CF33" i="16"/>
  <c r="CG33" i="16"/>
  <c r="CH33" i="16"/>
  <c r="CI33" i="16"/>
  <c r="CJ33" i="16"/>
  <c r="CK33" i="16"/>
  <c r="CL33" i="16"/>
  <c r="CM33" i="16"/>
  <c r="CN33" i="16"/>
  <c r="CO33" i="16"/>
  <c r="CP33" i="16"/>
  <c r="CQ33" i="16"/>
  <c r="CR33" i="16"/>
  <c r="CS33" i="16"/>
  <c r="CT33" i="16"/>
  <c r="CU33" i="16"/>
  <c r="CV33" i="16"/>
  <c r="CW33" i="16"/>
  <c r="CX33" i="16"/>
  <c r="CY33" i="16"/>
  <c r="CZ33" i="16"/>
  <c r="DA33" i="16"/>
  <c r="DB33" i="16"/>
  <c r="DC33" i="16"/>
  <c r="DD33" i="16"/>
  <c r="DE33" i="16"/>
  <c r="DF33" i="16"/>
  <c r="DG33" i="16"/>
  <c r="DH33" i="16"/>
  <c r="DI33" i="16"/>
  <c r="DJ33" i="16"/>
  <c r="DK33" i="16"/>
  <c r="DL33" i="16"/>
  <c r="DM33" i="16"/>
  <c r="DN33" i="16"/>
  <c r="DO33" i="16"/>
  <c r="DP33" i="16"/>
  <c r="DQ33" i="16"/>
  <c r="DR33" i="16"/>
  <c r="DS33" i="16"/>
  <c r="DT33" i="16"/>
  <c r="DU33" i="16"/>
  <c r="DV33" i="16"/>
  <c r="DW33" i="16"/>
  <c r="DX33" i="16"/>
  <c r="DY33" i="16"/>
  <c r="DZ33" i="16"/>
  <c r="EA33" i="16"/>
  <c r="EB33" i="16"/>
  <c r="EC33" i="16"/>
  <c r="ED33" i="16"/>
  <c r="EE33" i="16"/>
  <c r="EF33" i="16"/>
  <c r="EG33" i="16"/>
  <c r="EH33" i="16"/>
  <c r="EI33" i="16"/>
  <c r="EJ33" i="16"/>
  <c r="EK33" i="16"/>
  <c r="EL33" i="16"/>
  <c r="EM33" i="16"/>
  <c r="EN33" i="16"/>
  <c r="EO33" i="16"/>
  <c r="EP33" i="16"/>
  <c r="EQ33" i="16"/>
  <c r="ER33" i="16"/>
  <c r="T34" i="16"/>
  <c r="U34" i="16"/>
  <c r="V34" i="16"/>
  <c r="W34" i="16"/>
  <c r="X34" i="16"/>
  <c r="Y34" i="16"/>
  <c r="Z34" i="16"/>
  <c r="AA34" i="16"/>
  <c r="AB34" i="16"/>
  <c r="AC34" i="16"/>
  <c r="AD34" i="16"/>
  <c r="AE34" i="16"/>
  <c r="AF34" i="16"/>
  <c r="AG34" i="16"/>
  <c r="AH34" i="16"/>
  <c r="AI34" i="16"/>
  <c r="AJ34" i="16"/>
  <c r="AK34" i="16"/>
  <c r="AL34" i="16"/>
  <c r="AM34" i="16"/>
  <c r="AN34" i="16"/>
  <c r="AO34" i="16"/>
  <c r="AP34" i="16"/>
  <c r="AQ34" i="16"/>
  <c r="AR34" i="16"/>
  <c r="AS34" i="16"/>
  <c r="AT34" i="16"/>
  <c r="AU34" i="16"/>
  <c r="AV34" i="16"/>
  <c r="AW34" i="16"/>
  <c r="AX34" i="16"/>
  <c r="AY34" i="16"/>
  <c r="AZ34" i="16"/>
  <c r="BA34" i="16"/>
  <c r="BB34" i="16"/>
  <c r="BC34" i="16"/>
  <c r="BD34" i="16"/>
  <c r="BE34" i="16"/>
  <c r="BF34" i="16"/>
  <c r="BG34" i="16"/>
  <c r="BH34" i="16"/>
  <c r="BI34" i="16"/>
  <c r="BJ34" i="16"/>
  <c r="BK34" i="16"/>
  <c r="BL34" i="16"/>
  <c r="BM34" i="16"/>
  <c r="BN34" i="16"/>
  <c r="BO34" i="16"/>
  <c r="BP34" i="16"/>
  <c r="BQ34" i="16"/>
  <c r="BR34" i="16"/>
  <c r="BS34" i="16"/>
  <c r="BT34" i="16"/>
  <c r="BU34" i="16"/>
  <c r="BV34" i="16"/>
  <c r="BW34" i="16"/>
  <c r="BX34" i="16"/>
  <c r="BY34" i="16"/>
  <c r="BZ34" i="16"/>
  <c r="CA34" i="16"/>
  <c r="CB34" i="16"/>
  <c r="CC34" i="16"/>
  <c r="CD34" i="16"/>
  <c r="CE34" i="16"/>
  <c r="CF34" i="16"/>
  <c r="CG34" i="16"/>
  <c r="CH34" i="16"/>
  <c r="CI34" i="16"/>
  <c r="CJ34" i="16"/>
  <c r="CK34" i="16"/>
  <c r="CL34" i="16"/>
  <c r="CM34" i="16"/>
  <c r="CN34" i="16"/>
  <c r="CO34" i="16"/>
  <c r="CP34" i="16"/>
  <c r="CQ34" i="16"/>
  <c r="CR34" i="16"/>
  <c r="CS34" i="16"/>
  <c r="CT34" i="16"/>
  <c r="CU34" i="16"/>
  <c r="CV34" i="16"/>
  <c r="CW34" i="16"/>
  <c r="CX34" i="16"/>
  <c r="CY34" i="16"/>
  <c r="CZ34" i="16"/>
  <c r="DA34" i="16"/>
  <c r="DB34" i="16"/>
  <c r="DC34" i="16"/>
  <c r="DD34" i="16"/>
  <c r="DE34" i="16"/>
  <c r="DF34" i="16"/>
  <c r="DG34" i="16"/>
  <c r="DH34" i="16"/>
  <c r="DI34" i="16"/>
  <c r="DJ34" i="16"/>
  <c r="DK34" i="16"/>
  <c r="DL34" i="16"/>
  <c r="DM34" i="16"/>
  <c r="DN34" i="16"/>
  <c r="DO34" i="16"/>
  <c r="DP34" i="16"/>
  <c r="DQ34" i="16"/>
  <c r="DR34" i="16"/>
  <c r="DS34" i="16"/>
  <c r="DT34" i="16"/>
  <c r="DU34" i="16"/>
  <c r="DV34" i="16"/>
  <c r="DW34" i="16"/>
  <c r="DX34" i="16"/>
  <c r="DY34" i="16"/>
  <c r="DZ34" i="16"/>
  <c r="EA34" i="16"/>
  <c r="EB34" i="16"/>
  <c r="EC34" i="16"/>
  <c r="ED34" i="16"/>
  <c r="EE34" i="16"/>
  <c r="EF34" i="16"/>
  <c r="EG34" i="16"/>
  <c r="EH34" i="16"/>
  <c r="EI34" i="16"/>
  <c r="EJ34" i="16"/>
  <c r="EK34" i="16"/>
  <c r="EL34" i="16"/>
  <c r="EM34" i="16"/>
  <c r="EN34" i="16"/>
  <c r="EO34" i="16"/>
  <c r="EP34" i="16"/>
  <c r="EQ34" i="16"/>
  <c r="ER34" i="16"/>
  <c r="T35" i="16"/>
  <c r="U35" i="16"/>
  <c r="V35" i="16"/>
  <c r="W35" i="16"/>
  <c r="X35" i="16"/>
  <c r="Y35" i="16"/>
  <c r="Z35" i="16"/>
  <c r="AA35" i="16"/>
  <c r="AB35" i="16"/>
  <c r="AC35" i="16"/>
  <c r="AD35" i="16"/>
  <c r="AE35" i="16"/>
  <c r="AF35" i="16"/>
  <c r="AG35" i="16"/>
  <c r="AH35" i="16"/>
  <c r="AI35" i="16"/>
  <c r="AJ35" i="16"/>
  <c r="AK35" i="16"/>
  <c r="AL35" i="16"/>
  <c r="AM35" i="16"/>
  <c r="AN35" i="16"/>
  <c r="AO35" i="16"/>
  <c r="AP35" i="16"/>
  <c r="AQ35" i="16"/>
  <c r="AR35" i="16"/>
  <c r="AS35" i="16"/>
  <c r="AT35" i="16"/>
  <c r="AU35" i="16"/>
  <c r="AV35" i="16"/>
  <c r="AW35" i="16"/>
  <c r="AX35" i="16"/>
  <c r="AY35" i="16"/>
  <c r="AZ35" i="16"/>
  <c r="BA35" i="16"/>
  <c r="BB35" i="16"/>
  <c r="BC35" i="16"/>
  <c r="BD35" i="16"/>
  <c r="BE35" i="16"/>
  <c r="BF35" i="16"/>
  <c r="BG35" i="16"/>
  <c r="BH35" i="16"/>
  <c r="BI35" i="16"/>
  <c r="BJ35" i="16"/>
  <c r="BK35" i="16"/>
  <c r="BL35" i="16"/>
  <c r="BM35" i="16"/>
  <c r="BN35" i="16"/>
  <c r="BO35" i="16"/>
  <c r="BP35" i="16"/>
  <c r="BQ35" i="16"/>
  <c r="BR35" i="16"/>
  <c r="BS35" i="16"/>
  <c r="BT35" i="16"/>
  <c r="BU35" i="16"/>
  <c r="BV35" i="16"/>
  <c r="BW35" i="16"/>
  <c r="BX35" i="16"/>
  <c r="BY35" i="16"/>
  <c r="BZ35" i="16"/>
  <c r="CA35" i="16"/>
  <c r="CB35" i="16"/>
  <c r="CC35" i="16"/>
  <c r="CD35" i="16"/>
  <c r="CE35" i="16"/>
  <c r="CF35" i="16"/>
  <c r="CG35" i="16"/>
  <c r="CH35" i="16"/>
  <c r="CI35" i="16"/>
  <c r="CJ35" i="16"/>
  <c r="CK35" i="16"/>
  <c r="CL35" i="16"/>
  <c r="CM35" i="16"/>
  <c r="CN35" i="16"/>
  <c r="CO35" i="16"/>
  <c r="CP35" i="16"/>
  <c r="CQ35" i="16"/>
  <c r="CR35" i="16"/>
  <c r="CS35" i="16"/>
  <c r="CT35" i="16"/>
  <c r="CU35" i="16"/>
  <c r="CV35" i="16"/>
  <c r="CW35" i="16"/>
  <c r="CX35" i="16"/>
  <c r="CY35" i="16"/>
  <c r="CZ35" i="16"/>
  <c r="DA35" i="16"/>
  <c r="DB35" i="16"/>
  <c r="DC35" i="16"/>
  <c r="DD35" i="16"/>
  <c r="DE35" i="16"/>
  <c r="DF35" i="16"/>
  <c r="DG35" i="16"/>
  <c r="DH35" i="16"/>
  <c r="DI35" i="16"/>
  <c r="DJ35" i="16"/>
  <c r="DK35" i="16"/>
  <c r="DL35" i="16"/>
  <c r="DM35" i="16"/>
  <c r="DN35" i="16"/>
  <c r="DO35" i="16"/>
  <c r="DP35" i="16"/>
  <c r="DQ35" i="16"/>
  <c r="DR35" i="16"/>
  <c r="DS35" i="16"/>
  <c r="DT35" i="16"/>
  <c r="DU35" i="16"/>
  <c r="DV35" i="16"/>
  <c r="DW35" i="16"/>
  <c r="DX35" i="16"/>
  <c r="DY35" i="16"/>
  <c r="DZ35" i="16"/>
  <c r="EA35" i="16"/>
  <c r="EB35" i="16"/>
  <c r="EC35" i="16"/>
  <c r="ED35" i="16"/>
  <c r="EE35" i="16"/>
  <c r="EF35" i="16"/>
  <c r="EG35" i="16"/>
  <c r="EH35" i="16"/>
  <c r="EI35" i="16"/>
  <c r="EJ35" i="16"/>
  <c r="EK35" i="16"/>
  <c r="EL35" i="16"/>
  <c r="EM35" i="16"/>
  <c r="EN35" i="16"/>
  <c r="EO35" i="16"/>
  <c r="EP35" i="16"/>
  <c r="EQ35" i="16"/>
  <c r="ER35" i="16"/>
  <c r="T36" i="16"/>
  <c r="U36" i="16"/>
  <c r="V36" i="16"/>
  <c r="W36" i="16"/>
  <c r="X36" i="16"/>
  <c r="Y36" i="16"/>
  <c r="Z36" i="16"/>
  <c r="AA36" i="16"/>
  <c r="AB36" i="16"/>
  <c r="AC36" i="16"/>
  <c r="AD36" i="16"/>
  <c r="AE36" i="16"/>
  <c r="AF36" i="16"/>
  <c r="AG36" i="16"/>
  <c r="AH36" i="16"/>
  <c r="AI36" i="16"/>
  <c r="AJ36" i="16"/>
  <c r="AK36" i="16"/>
  <c r="AL36" i="16"/>
  <c r="AM36" i="16"/>
  <c r="AN36" i="16"/>
  <c r="AO36" i="16"/>
  <c r="AP36" i="16"/>
  <c r="AQ36" i="16"/>
  <c r="AR36" i="16"/>
  <c r="AS36" i="16"/>
  <c r="AT36" i="16"/>
  <c r="AU36" i="16"/>
  <c r="AV36" i="16"/>
  <c r="AW36" i="16"/>
  <c r="AX36" i="16"/>
  <c r="AY36" i="16"/>
  <c r="AZ36" i="16"/>
  <c r="BA36" i="16"/>
  <c r="BB36" i="16"/>
  <c r="BC36" i="16"/>
  <c r="BD36" i="16"/>
  <c r="BE36" i="16"/>
  <c r="BF36" i="16"/>
  <c r="BG36" i="16"/>
  <c r="BH36" i="16"/>
  <c r="BI36" i="16"/>
  <c r="BJ36" i="16"/>
  <c r="BK36" i="16"/>
  <c r="BL36" i="16"/>
  <c r="BM36" i="16"/>
  <c r="BN36" i="16"/>
  <c r="BO36" i="16"/>
  <c r="BP36" i="16"/>
  <c r="BQ36" i="16"/>
  <c r="BR36" i="16"/>
  <c r="BS36" i="16"/>
  <c r="BT36" i="16"/>
  <c r="BU36" i="16"/>
  <c r="BV36" i="16"/>
  <c r="BW36" i="16"/>
  <c r="BX36" i="16"/>
  <c r="BY36" i="16"/>
  <c r="BZ36" i="16"/>
  <c r="CA36" i="16"/>
  <c r="CB36" i="16"/>
  <c r="CC36" i="16"/>
  <c r="CD36" i="16"/>
  <c r="CE36" i="16"/>
  <c r="CF36" i="16"/>
  <c r="CG36" i="16"/>
  <c r="CH36" i="16"/>
  <c r="CI36" i="16"/>
  <c r="CJ36" i="16"/>
  <c r="CK36" i="16"/>
  <c r="CL36" i="16"/>
  <c r="CM36" i="16"/>
  <c r="CN36" i="16"/>
  <c r="CO36" i="16"/>
  <c r="CP36" i="16"/>
  <c r="CQ36" i="16"/>
  <c r="CR36" i="16"/>
  <c r="CS36" i="16"/>
  <c r="CT36" i="16"/>
  <c r="CU36" i="16"/>
  <c r="CV36" i="16"/>
  <c r="CW36" i="16"/>
  <c r="CX36" i="16"/>
  <c r="CY36" i="16"/>
  <c r="CZ36" i="16"/>
  <c r="DA36" i="16"/>
  <c r="DB36" i="16"/>
  <c r="DC36" i="16"/>
  <c r="DD36" i="16"/>
  <c r="DE36" i="16"/>
  <c r="DF36" i="16"/>
  <c r="DG36" i="16"/>
  <c r="DH36" i="16"/>
  <c r="DI36" i="16"/>
  <c r="DJ36" i="16"/>
  <c r="DK36" i="16"/>
  <c r="DL36" i="16"/>
  <c r="DM36" i="16"/>
  <c r="DN36" i="16"/>
  <c r="DO36" i="16"/>
  <c r="DP36" i="16"/>
  <c r="DQ36" i="16"/>
  <c r="DR36" i="16"/>
  <c r="DS36" i="16"/>
  <c r="DT36" i="16"/>
  <c r="DU36" i="16"/>
  <c r="DV36" i="16"/>
  <c r="DW36" i="16"/>
  <c r="DX36" i="16"/>
  <c r="DY36" i="16"/>
  <c r="DZ36" i="16"/>
  <c r="EA36" i="16"/>
  <c r="EB36" i="16"/>
  <c r="EC36" i="16"/>
  <c r="ED36" i="16"/>
  <c r="EE36" i="16"/>
  <c r="EF36" i="16"/>
  <c r="EG36" i="16"/>
  <c r="EH36" i="16"/>
  <c r="EI36" i="16"/>
  <c r="EJ36" i="16"/>
  <c r="EK36" i="16"/>
  <c r="EL36" i="16"/>
  <c r="EM36" i="16"/>
  <c r="EN36" i="16"/>
  <c r="EO36" i="16"/>
  <c r="EP36" i="16"/>
  <c r="EQ36" i="16"/>
  <c r="ER36" i="16"/>
  <c r="T37" i="16"/>
  <c r="U37" i="16"/>
  <c r="V37" i="16"/>
  <c r="W37" i="16"/>
  <c r="X37" i="16"/>
  <c r="Y37" i="16"/>
  <c r="Z37" i="16"/>
  <c r="AA37" i="16"/>
  <c r="AB37" i="16"/>
  <c r="AC37" i="16"/>
  <c r="AD37" i="16"/>
  <c r="AE37" i="16"/>
  <c r="AF37" i="16"/>
  <c r="AG37" i="16"/>
  <c r="AH37" i="16"/>
  <c r="AI37" i="16"/>
  <c r="AJ37" i="16"/>
  <c r="AK37" i="16"/>
  <c r="AL37" i="16"/>
  <c r="AM37" i="16"/>
  <c r="AN37" i="16"/>
  <c r="AO37" i="16"/>
  <c r="AP37" i="16"/>
  <c r="AQ37" i="16"/>
  <c r="AR37" i="16"/>
  <c r="AS37" i="16"/>
  <c r="AT37" i="16"/>
  <c r="AU37" i="16"/>
  <c r="AV37" i="16"/>
  <c r="AW37" i="16"/>
  <c r="AX37" i="16"/>
  <c r="AY37" i="16"/>
  <c r="AZ37" i="16"/>
  <c r="BA37" i="16"/>
  <c r="BB37" i="16"/>
  <c r="BC37" i="16"/>
  <c r="BD37" i="16"/>
  <c r="BE37" i="16"/>
  <c r="BF37" i="16"/>
  <c r="BG37" i="16"/>
  <c r="BH37" i="16"/>
  <c r="BI37" i="16"/>
  <c r="BJ37" i="16"/>
  <c r="BK37" i="16"/>
  <c r="BL37" i="16"/>
  <c r="BM37" i="16"/>
  <c r="BN37" i="16"/>
  <c r="BO37" i="16"/>
  <c r="BP37" i="16"/>
  <c r="BQ37" i="16"/>
  <c r="BR37" i="16"/>
  <c r="BS37" i="16"/>
  <c r="BT37" i="16"/>
  <c r="BU37" i="16"/>
  <c r="BV37" i="16"/>
  <c r="BW37" i="16"/>
  <c r="BX37" i="16"/>
  <c r="BY37" i="16"/>
  <c r="BZ37" i="16"/>
  <c r="CA37" i="16"/>
  <c r="CB37" i="16"/>
  <c r="CC37" i="16"/>
  <c r="CD37" i="16"/>
  <c r="CE37" i="16"/>
  <c r="CF37" i="16"/>
  <c r="CG37" i="16"/>
  <c r="CH37" i="16"/>
  <c r="CI37" i="16"/>
  <c r="CJ37" i="16"/>
  <c r="CK37" i="16"/>
  <c r="CL37" i="16"/>
  <c r="CM37" i="16"/>
  <c r="CN37" i="16"/>
  <c r="CO37" i="16"/>
  <c r="CP37" i="16"/>
  <c r="CQ37" i="16"/>
  <c r="CR37" i="16"/>
  <c r="CS37" i="16"/>
  <c r="CT37" i="16"/>
  <c r="CU37" i="16"/>
  <c r="CV37" i="16"/>
  <c r="CW37" i="16"/>
  <c r="CX37" i="16"/>
  <c r="CY37" i="16"/>
  <c r="CZ37" i="16"/>
  <c r="DA37" i="16"/>
  <c r="DB37" i="16"/>
  <c r="DC37" i="16"/>
  <c r="DD37" i="16"/>
  <c r="DE37" i="16"/>
  <c r="DF37" i="16"/>
  <c r="DG37" i="16"/>
  <c r="DH37" i="16"/>
  <c r="DI37" i="16"/>
  <c r="DJ37" i="16"/>
  <c r="DK37" i="16"/>
  <c r="DL37" i="16"/>
  <c r="DM37" i="16"/>
  <c r="DN37" i="16"/>
  <c r="DO37" i="16"/>
  <c r="DP37" i="16"/>
  <c r="DQ37" i="16"/>
  <c r="DR37" i="16"/>
  <c r="DS37" i="16"/>
  <c r="DT37" i="16"/>
  <c r="DU37" i="16"/>
  <c r="DV37" i="16"/>
  <c r="DW37" i="16"/>
  <c r="DX37" i="16"/>
  <c r="DY37" i="16"/>
  <c r="DZ37" i="16"/>
  <c r="EA37" i="16"/>
  <c r="EB37" i="16"/>
  <c r="EC37" i="16"/>
  <c r="ED37" i="16"/>
  <c r="EE37" i="16"/>
  <c r="EF37" i="16"/>
  <c r="EG37" i="16"/>
  <c r="EH37" i="16"/>
  <c r="EI37" i="16"/>
  <c r="EJ37" i="16"/>
  <c r="EK37" i="16"/>
  <c r="EL37" i="16"/>
  <c r="EM37" i="16"/>
  <c r="EN37" i="16"/>
  <c r="EO37" i="16"/>
  <c r="EP37" i="16"/>
  <c r="EQ37" i="16"/>
  <c r="ER37" i="16"/>
  <c r="T38" i="16"/>
  <c r="U38" i="16"/>
  <c r="V38" i="16"/>
  <c r="W38" i="16"/>
  <c r="X38" i="16"/>
  <c r="Y38" i="16"/>
  <c r="Z38" i="16"/>
  <c r="AA38" i="16"/>
  <c r="AB38" i="16"/>
  <c r="AC38" i="16"/>
  <c r="AD38" i="16"/>
  <c r="AE38" i="16"/>
  <c r="AF38" i="16"/>
  <c r="AG38" i="16"/>
  <c r="AH38" i="16"/>
  <c r="AI38" i="16"/>
  <c r="AJ38" i="16"/>
  <c r="AK38" i="16"/>
  <c r="AL38" i="16"/>
  <c r="AM38" i="16"/>
  <c r="AN38" i="16"/>
  <c r="AO38" i="16"/>
  <c r="AP38" i="16"/>
  <c r="AQ38" i="16"/>
  <c r="AR38" i="16"/>
  <c r="AS38" i="16"/>
  <c r="AT38" i="16"/>
  <c r="AU38" i="16"/>
  <c r="AV38" i="16"/>
  <c r="AW38" i="16"/>
  <c r="AX38" i="16"/>
  <c r="AY38" i="16"/>
  <c r="AZ38" i="16"/>
  <c r="BA38" i="16"/>
  <c r="BB38" i="16"/>
  <c r="BC38" i="16"/>
  <c r="BD38" i="16"/>
  <c r="BE38" i="16"/>
  <c r="BF38" i="16"/>
  <c r="BG38" i="16"/>
  <c r="BH38" i="16"/>
  <c r="BI38" i="16"/>
  <c r="BJ38" i="16"/>
  <c r="BK38" i="16"/>
  <c r="BL38" i="16"/>
  <c r="BM38" i="16"/>
  <c r="BN38" i="16"/>
  <c r="BO38" i="16"/>
  <c r="BP38" i="16"/>
  <c r="BQ38" i="16"/>
  <c r="BR38" i="16"/>
  <c r="BS38" i="16"/>
  <c r="BT38" i="16"/>
  <c r="BU38" i="16"/>
  <c r="BV38" i="16"/>
  <c r="BW38" i="16"/>
  <c r="BX38" i="16"/>
  <c r="BY38" i="16"/>
  <c r="BZ38" i="16"/>
  <c r="CA38" i="16"/>
  <c r="CB38" i="16"/>
  <c r="CC38" i="16"/>
  <c r="CD38" i="16"/>
  <c r="CE38" i="16"/>
  <c r="CF38" i="16"/>
  <c r="CG38" i="16"/>
  <c r="CH38" i="16"/>
  <c r="CI38" i="16"/>
  <c r="CJ38" i="16"/>
  <c r="CK38" i="16"/>
  <c r="CL38" i="16"/>
  <c r="CM38" i="16"/>
  <c r="CN38" i="16"/>
  <c r="CO38" i="16"/>
  <c r="CP38" i="16"/>
  <c r="CQ38" i="16"/>
  <c r="CR38" i="16"/>
  <c r="CS38" i="16"/>
  <c r="CT38" i="16"/>
  <c r="CU38" i="16"/>
  <c r="CV38" i="16"/>
  <c r="CW38" i="16"/>
  <c r="CX38" i="16"/>
  <c r="CY38" i="16"/>
  <c r="CZ38" i="16"/>
  <c r="DA38" i="16"/>
  <c r="DB38" i="16"/>
  <c r="DC38" i="16"/>
  <c r="DD38" i="16"/>
  <c r="DE38" i="16"/>
  <c r="DF38" i="16"/>
  <c r="DG38" i="16"/>
  <c r="DH38" i="16"/>
  <c r="DI38" i="16"/>
  <c r="DJ38" i="16"/>
  <c r="DK38" i="16"/>
  <c r="DL38" i="16"/>
  <c r="DM38" i="16"/>
  <c r="DN38" i="16"/>
  <c r="DO38" i="16"/>
  <c r="DP38" i="16"/>
  <c r="DQ38" i="16"/>
  <c r="DR38" i="16"/>
  <c r="DS38" i="16"/>
  <c r="DT38" i="16"/>
  <c r="DU38" i="16"/>
  <c r="DV38" i="16"/>
  <c r="DW38" i="16"/>
  <c r="DX38" i="16"/>
  <c r="DY38" i="16"/>
  <c r="DZ38" i="16"/>
  <c r="EA38" i="16"/>
  <c r="EB38" i="16"/>
  <c r="EC38" i="16"/>
  <c r="ED38" i="16"/>
  <c r="EE38" i="16"/>
  <c r="EF38" i="16"/>
  <c r="EG38" i="16"/>
  <c r="EH38" i="16"/>
  <c r="EI38" i="16"/>
  <c r="EJ38" i="16"/>
  <c r="EK38" i="16"/>
  <c r="EL38" i="16"/>
  <c r="EM38" i="16"/>
  <c r="EN38" i="16"/>
  <c r="EO38" i="16"/>
  <c r="EP38" i="16"/>
  <c r="EQ38" i="16"/>
  <c r="ER38" i="16"/>
  <c r="T39" i="16"/>
  <c r="U39" i="16"/>
  <c r="V39" i="16"/>
  <c r="W39" i="16"/>
  <c r="X39" i="16"/>
  <c r="Y39" i="16"/>
  <c r="Z39" i="16"/>
  <c r="AA39" i="16"/>
  <c r="AB39" i="16"/>
  <c r="AC39" i="16"/>
  <c r="AD39" i="16"/>
  <c r="AE39" i="16"/>
  <c r="AF39" i="16"/>
  <c r="AG39" i="16"/>
  <c r="AH39" i="16"/>
  <c r="AI39" i="16"/>
  <c r="AJ39" i="16"/>
  <c r="AK39" i="16"/>
  <c r="AL39" i="16"/>
  <c r="AM39" i="16"/>
  <c r="AN39" i="16"/>
  <c r="AO39" i="16"/>
  <c r="AP39" i="16"/>
  <c r="AQ39" i="16"/>
  <c r="AR39" i="16"/>
  <c r="AS39" i="16"/>
  <c r="AT39" i="16"/>
  <c r="AU39" i="16"/>
  <c r="AV39" i="16"/>
  <c r="AW39" i="16"/>
  <c r="AX39" i="16"/>
  <c r="AY39" i="16"/>
  <c r="AZ39" i="16"/>
  <c r="BA39" i="16"/>
  <c r="BB39" i="16"/>
  <c r="BC39" i="16"/>
  <c r="BD39" i="16"/>
  <c r="BE39" i="16"/>
  <c r="BF39" i="16"/>
  <c r="BG39" i="16"/>
  <c r="BH39" i="16"/>
  <c r="BI39" i="16"/>
  <c r="BJ39" i="16"/>
  <c r="BK39" i="16"/>
  <c r="BL39" i="16"/>
  <c r="BM39" i="16"/>
  <c r="BN39" i="16"/>
  <c r="BO39" i="16"/>
  <c r="BP39" i="16"/>
  <c r="BQ39" i="16"/>
  <c r="BR39" i="16"/>
  <c r="BS39" i="16"/>
  <c r="BT39" i="16"/>
  <c r="BU39" i="16"/>
  <c r="BV39" i="16"/>
  <c r="BW39" i="16"/>
  <c r="BX39" i="16"/>
  <c r="BY39" i="16"/>
  <c r="BZ39" i="16"/>
  <c r="CA39" i="16"/>
  <c r="CB39" i="16"/>
  <c r="CC39" i="16"/>
  <c r="CD39" i="16"/>
  <c r="CE39" i="16"/>
  <c r="CF39" i="16"/>
  <c r="CG39" i="16"/>
  <c r="CH39" i="16"/>
  <c r="CI39" i="16"/>
  <c r="CJ39" i="16"/>
  <c r="CK39" i="16"/>
  <c r="CL39" i="16"/>
  <c r="CM39" i="16"/>
  <c r="CN39" i="16"/>
  <c r="CO39" i="16"/>
  <c r="CP39" i="16"/>
  <c r="CQ39" i="16"/>
  <c r="CR39" i="16"/>
  <c r="CS39" i="16"/>
  <c r="CT39" i="16"/>
  <c r="CU39" i="16"/>
  <c r="CV39" i="16"/>
  <c r="CW39" i="16"/>
  <c r="CX39" i="16"/>
  <c r="CY39" i="16"/>
  <c r="CZ39" i="16"/>
  <c r="DA39" i="16"/>
  <c r="DB39" i="16"/>
  <c r="DC39" i="16"/>
  <c r="DD39" i="16"/>
  <c r="DE39" i="16"/>
  <c r="DF39" i="16"/>
  <c r="DG39" i="16"/>
  <c r="DH39" i="16"/>
  <c r="DI39" i="16"/>
  <c r="DJ39" i="16"/>
  <c r="DK39" i="16"/>
  <c r="DL39" i="16"/>
  <c r="DM39" i="16"/>
  <c r="DN39" i="16"/>
  <c r="DO39" i="16"/>
  <c r="DP39" i="16"/>
  <c r="DQ39" i="16"/>
  <c r="DR39" i="16"/>
  <c r="DS39" i="16"/>
  <c r="DT39" i="16"/>
  <c r="DU39" i="16"/>
  <c r="DV39" i="16"/>
  <c r="DW39" i="16"/>
  <c r="DX39" i="16"/>
  <c r="DY39" i="16"/>
  <c r="DZ39" i="16"/>
  <c r="EA39" i="16"/>
  <c r="EB39" i="16"/>
  <c r="EC39" i="16"/>
  <c r="ED39" i="16"/>
  <c r="EE39" i="16"/>
  <c r="EF39" i="16"/>
  <c r="EG39" i="16"/>
  <c r="EH39" i="16"/>
  <c r="EI39" i="16"/>
  <c r="EJ39" i="16"/>
  <c r="EK39" i="16"/>
  <c r="EL39" i="16"/>
  <c r="EM39" i="16"/>
  <c r="EN39" i="16"/>
  <c r="EO39" i="16"/>
  <c r="EP39" i="16"/>
  <c r="EQ39" i="16"/>
  <c r="ER39" i="16"/>
  <c r="T40" i="16"/>
  <c r="U40" i="16"/>
  <c r="V40" i="16"/>
  <c r="W40" i="16"/>
  <c r="X40" i="16"/>
  <c r="Y40" i="16"/>
  <c r="Z40" i="16"/>
  <c r="AA40" i="16"/>
  <c r="AB40" i="16"/>
  <c r="AC40" i="16"/>
  <c r="AD40" i="16"/>
  <c r="AE40" i="16"/>
  <c r="AF40" i="16"/>
  <c r="AG40" i="16"/>
  <c r="AH40" i="16"/>
  <c r="AI40" i="16"/>
  <c r="AJ40" i="16"/>
  <c r="AK40" i="16"/>
  <c r="AL40" i="16"/>
  <c r="AM40" i="16"/>
  <c r="AN40" i="16"/>
  <c r="AO40" i="16"/>
  <c r="AP40" i="16"/>
  <c r="AQ40" i="16"/>
  <c r="AR40" i="16"/>
  <c r="AS40" i="16"/>
  <c r="AT40" i="16"/>
  <c r="AU40" i="16"/>
  <c r="AV40" i="16"/>
  <c r="AW40" i="16"/>
  <c r="AX40" i="16"/>
  <c r="AY40" i="16"/>
  <c r="AZ40" i="16"/>
  <c r="BA40" i="16"/>
  <c r="BB40" i="16"/>
  <c r="BC40" i="16"/>
  <c r="BD40" i="16"/>
  <c r="BE40" i="16"/>
  <c r="BF40" i="16"/>
  <c r="BG40" i="16"/>
  <c r="BH40" i="16"/>
  <c r="BI40" i="16"/>
  <c r="BJ40" i="16"/>
  <c r="BK40" i="16"/>
  <c r="BL40" i="16"/>
  <c r="BM40" i="16"/>
  <c r="BN40" i="16"/>
  <c r="BO40" i="16"/>
  <c r="BP40" i="16"/>
  <c r="BQ40" i="16"/>
  <c r="BR40" i="16"/>
  <c r="BS40" i="16"/>
  <c r="BT40" i="16"/>
  <c r="BU40" i="16"/>
  <c r="BV40" i="16"/>
  <c r="BW40" i="16"/>
  <c r="BX40" i="16"/>
  <c r="BY40" i="16"/>
  <c r="BZ40" i="16"/>
  <c r="CA40" i="16"/>
  <c r="CB40" i="16"/>
  <c r="CC40" i="16"/>
  <c r="CD40" i="16"/>
  <c r="CE40" i="16"/>
  <c r="CF40" i="16"/>
  <c r="CG40" i="16"/>
  <c r="CH40" i="16"/>
  <c r="CI40" i="16"/>
  <c r="CJ40" i="16"/>
  <c r="CK40" i="16"/>
  <c r="CL40" i="16"/>
  <c r="CM40" i="16"/>
  <c r="CN40" i="16"/>
  <c r="CO40" i="16"/>
  <c r="CP40" i="16"/>
  <c r="CQ40" i="16"/>
  <c r="CR40" i="16"/>
  <c r="CS40" i="16"/>
  <c r="CT40" i="16"/>
  <c r="CU40" i="16"/>
  <c r="CV40" i="16"/>
  <c r="CW40" i="16"/>
  <c r="CX40" i="16"/>
  <c r="CY40" i="16"/>
  <c r="CZ40" i="16"/>
  <c r="DA40" i="16"/>
  <c r="DB40" i="16"/>
  <c r="DC40" i="16"/>
  <c r="DD40" i="16"/>
  <c r="DE40" i="16"/>
  <c r="DF40" i="16"/>
  <c r="DG40" i="16"/>
  <c r="DH40" i="16"/>
  <c r="DI40" i="16"/>
  <c r="DJ40" i="16"/>
  <c r="DK40" i="16"/>
  <c r="DL40" i="16"/>
  <c r="DM40" i="16"/>
  <c r="DN40" i="16"/>
  <c r="DO40" i="16"/>
  <c r="DP40" i="16"/>
  <c r="DQ40" i="16"/>
  <c r="DR40" i="16"/>
  <c r="DS40" i="16"/>
  <c r="DT40" i="16"/>
  <c r="DU40" i="16"/>
  <c r="DV40" i="16"/>
  <c r="DW40" i="16"/>
  <c r="DX40" i="16"/>
  <c r="DY40" i="16"/>
  <c r="DZ40" i="16"/>
  <c r="EA40" i="16"/>
  <c r="EB40" i="16"/>
  <c r="EC40" i="16"/>
  <c r="ED40" i="16"/>
  <c r="EE40" i="16"/>
  <c r="EF40" i="16"/>
  <c r="EG40" i="16"/>
  <c r="EH40" i="16"/>
  <c r="EI40" i="16"/>
  <c r="EJ40" i="16"/>
  <c r="EK40" i="16"/>
  <c r="EL40" i="16"/>
  <c r="EM40" i="16"/>
  <c r="EN40" i="16"/>
  <c r="EO40" i="16"/>
  <c r="EP40" i="16"/>
  <c r="EQ40" i="16"/>
  <c r="ER40" i="16"/>
  <c r="T41" i="16"/>
  <c r="U41" i="16"/>
  <c r="V41" i="16"/>
  <c r="W41" i="16"/>
  <c r="X41" i="16"/>
  <c r="Y41" i="16"/>
  <c r="Z41" i="16"/>
  <c r="AA41" i="16"/>
  <c r="AB41" i="16"/>
  <c r="AC41" i="16"/>
  <c r="AD41" i="16"/>
  <c r="AE41" i="16"/>
  <c r="AF41" i="16"/>
  <c r="AG41" i="16"/>
  <c r="AH41" i="16"/>
  <c r="AI41" i="16"/>
  <c r="AJ41" i="16"/>
  <c r="AK41" i="16"/>
  <c r="AL41" i="16"/>
  <c r="AM41" i="16"/>
  <c r="AN41" i="16"/>
  <c r="AO41" i="16"/>
  <c r="AP41" i="16"/>
  <c r="AQ41" i="16"/>
  <c r="AR41" i="16"/>
  <c r="AS41" i="16"/>
  <c r="AT41" i="16"/>
  <c r="AU41" i="16"/>
  <c r="AV41" i="16"/>
  <c r="AW41" i="16"/>
  <c r="AX41" i="16"/>
  <c r="AY41" i="16"/>
  <c r="AZ41" i="16"/>
  <c r="BA41" i="16"/>
  <c r="BB41" i="16"/>
  <c r="BC41" i="16"/>
  <c r="BD41" i="16"/>
  <c r="BE41" i="16"/>
  <c r="BF41" i="16"/>
  <c r="BG41" i="16"/>
  <c r="BH41" i="16"/>
  <c r="BI41" i="16"/>
  <c r="BJ41" i="16"/>
  <c r="BK41" i="16"/>
  <c r="BL41" i="16"/>
  <c r="BM41" i="16"/>
  <c r="BN41" i="16"/>
  <c r="BO41" i="16"/>
  <c r="BP41" i="16"/>
  <c r="BQ41" i="16"/>
  <c r="BR41" i="16"/>
  <c r="BS41" i="16"/>
  <c r="BT41" i="16"/>
  <c r="BU41" i="16"/>
  <c r="BV41" i="16"/>
  <c r="BW41" i="16"/>
  <c r="BX41" i="16"/>
  <c r="BY41" i="16"/>
  <c r="BZ41" i="16"/>
  <c r="CA41" i="16"/>
  <c r="CB41" i="16"/>
  <c r="CC41" i="16"/>
  <c r="CD41" i="16"/>
  <c r="CE41" i="16"/>
  <c r="CF41" i="16"/>
  <c r="CG41" i="16"/>
  <c r="CH41" i="16"/>
  <c r="CI41" i="16"/>
  <c r="CJ41" i="16"/>
  <c r="CK41" i="16"/>
  <c r="CL41" i="16"/>
  <c r="CM41" i="16"/>
  <c r="CN41" i="16"/>
  <c r="CO41" i="16"/>
  <c r="CP41" i="16"/>
  <c r="CQ41" i="16"/>
  <c r="CR41" i="16"/>
  <c r="CS41" i="16"/>
  <c r="CT41" i="16"/>
  <c r="CU41" i="16"/>
  <c r="CV41" i="16"/>
  <c r="CW41" i="16"/>
  <c r="CX41" i="16"/>
  <c r="CY41" i="16"/>
  <c r="CZ41" i="16"/>
  <c r="DA41" i="16"/>
  <c r="DB41" i="16"/>
  <c r="DC41" i="16"/>
  <c r="DD41" i="16"/>
  <c r="DE41" i="16"/>
  <c r="DF41" i="16"/>
  <c r="DG41" i="16"/>
  <c r="DH41" i="16"/>
  <c r="DI41" i="16"/>
  <c r="DJ41" i="16"/>
  <c r="DK41" i="16"/>
  <c r="DL41" i="16"/>
  <c r="DM41" i="16"/>
  <c r="DN41" i="16"/>
  <c r="DO41" i="16"/>
  <c r="DP41" i="16"/>
  <c r="DQ41" i="16"/>
  <c r="DR41" i="16"/>
  <c r="DS41" i="16"/>
  <c r="DT41" i="16"/>
  <c r="DU41" i="16"/>
  <c r="DV41" i="16"/>
  <c r="DW41" i="16"/>
  <c r="DX41" i="16"/>
  <c r="DY41" i="16"/>
  <c r="DZ41" i="16"/>
  <c r="EA41" i="16"/>
  <c r="EB41" i="16"/>
  <c r="EC41" i="16"/>
  <c r="ED41" i="16"/>
  <c r="EE41" i="16"/>
  <c r="EF41" i="16"/>
  <c r="EG41" i="16"/>
  <c r="EH41" i="16"/>
  <c r="EI41" i="16"/>
  <c r="EJ41" i="16"/>
  <c r="EK41" i="16"/>
  <c r="EL41" i="16"/>
  <c r="EM41" i="16"/>
  <c r="EN41" i="16"/>
  <c r="EO41" i="16"/>
  <c r="EP41" i="16"/>
  <c r="EQ41" i="16"/>
  <c r="ER41" i="16"/>
  <c r="T42" i="16"/>
  <c r="U42" i="16"/>
  <c r="V42" i="16"/>
  <c r="W42" i="16"/>
  <c r="X42" i="16"/>
  <c r="Y42" i="16"/>
  <c r="Z42" i="16"/>
  <c r="AA42" i="16"/>
  <c r="AB42" i="16"/>
  <c r="AC42" i="16"/>
  <c r="AD42" i="16"/>
  <c r="AE42" i="16"/>
  <c r="AF42" i="16"/>
  <c r="AG42" i="16"/>
  <c r="AH42" i="16"/>
  <c r="AI42" i="16"/>
  <c r="AJ42" i="16"/>
  <c r="AK42" i="16"/>
  <c r="AL42" i="16"/>
  <c r="AM42" i="16"/>
  <c r="AN42" i="16"/>
  <c r="AO42" i="16"/>
  <c r="AP42" i="16"/>
  <c r="AQ42" i="16"/>
  <c r="AR42" i="16"/>
  <c r="AS42" i="16"/>
  <c r="AT42" i="16"/>
  <c r="AU42" i="16"/>
  <c r="AV42" i="16"/>
  <c r="AW42" i="16"/>
  <c r="AX42" i="16"/>
  <c r="AY42" i="16"/>
  <c r="AZ42" i="16"/>
  <c r="BA42" i="16"/>
  <c r="BB42" i="16"/>
  <c r="BC42" i="16"/>
  <c r="BD42" i="16"/>
  <c r="BE42" i="16"/>
  <c r="BF42" i="16"/>
  <c r="BG42" i="16"/>
  <c r="BH42" i="16"/>
  <c r="BI42" i="16"/>
  <c r="BJ42" i="16"/>
  <c r="BK42" i="16"/>
  <c r="BL42" i="16"/>
  <c r="BM42" i="16"/>
  <c r="BN42" i="16"/>
  <c r="BO42" i="16"/>
  <c r="BP42" i="16"/>
  <c r="BQ42" i="16"/>
  <c r="BR42" i="16"/>
  <c r="BS42" i="16"/>
  <c r="BT42" i="16"/>
  <c r="BU42" i="16"/>
  <c r="BV42" i="16"/>
  <c r="BW42" i="16"/>
  <c r="BX42" i="16"/>
  <c r="BY42" i="16"/>
  <c r="BZ42" i="16"/>
  <c r="CA42" i="16"/>
  <c r="CB42" i="16"/>
  <c r="CC42" i="16"/>
  <c r="CD42" i="16"/>
  <c r="CE42" i="16"/>
  <c r="CF42" i="16"/>
  <c r="CG42" i="16"/>
  <c r="CH42" i="16"/>
  <c r="CI42" i="16"/>
  <c r="CJ42" i="16"/>
  <c r="CK42" i="16"/>
  <c r="CL42" i="16"/>
  <c r="CM42" i="16"/>
  <c r="CN42" i="16"/>
  <c r="CO42" i="16"/>
  <c r="CP42" i="16"/>
  <c r="CQ42" i="16"/>
  <c r="CR42" i="16"/>
  <c r="CS42" i="16"/>
  <c r="CT42" i="16"/>
  <c r="CU42" i="16"/>
  <c r="CV42" i="16"/>
  <c r="CW42" i="16"/>
  <c r="CX42" i="16"/>
  <c r="CY42" i="16"/>
  <c r="CZ42" i="16"/>
  <c r="DA42" i="16"/>
  <c r="DB42" i="16"/>
  <c r="DC42" i="16"/>
  <c r="DD42" i="16"/>
  <c r="DE42" i="16"/>
  <c r="DF42" i="16"/>
  <c r="DG42" i="16"/>
  <c r="DH42" i="16"/>
  <c r="DI42" i="16"/>
  <c r="DJ42" i="16"/>
  <c r="DK42" i="16"/>
  <c r="DL42" i="16"/>
  <c r="DM42" i="16"/>
  <c r="DN42" i="16"/>
  <c r="DO42" i="16"/>
  <c r="DP42" i="16"/>
  <c r="DQ42" i="16"/>
  <c r="DR42" i="16"/>
  <c r="DS42" i="16"/>
  <c r="DT42" i="16"/>
  <c r="DU42" i="16"/>
  <c r="DV42" i="16"/>
  <c r="DW42" i="16"/>
  <c r="DX42" i="16"/>
  <c r="DY42" i="16"/>
  <c r="DZ42" i="16"/>
  <c r="EA42" i="16"/>
  <c r="EB42" i="16"/>
  <c r="EC42" i="16"/>
  <c r="ED42" i="16"/>
  <c r="EE42" i="16"/>
  <c r="EF42" i="16"/>
  <c r="EG42" i="16"/>
  <c r="EH42" i="16"/>
  <c r="EI42" i="16"/>
  <c r="EJ42" i="16"/>
  <c r="EK42" i="16"/>
  <c r="EL42" i="16"/>
  <c r="EM42" i="16"/>
  <c r="EN42" i="16"/>
  <c r="EO42" i="16"/>
  <c r="EP42" i="16"/>
  <c r="EQ42" i="16"/>
  <c r="ER42" i="16"/>
  <c r="T43" i="16"/>
  <c r="U43" i="16"/>
  <c r="V43" i="16"/>
  <c r="W43" i="16"/>
  <c r="X43" i="16"/>
  <c r="Y43" i="16"/>
  <c r="Z43" i="16"/>
  <c r="AA43" i="16"/>
  <c r="AB43" i="16"/>
  <c r="AC43" i="16"/>
  <c r="AD43" i="16"/>
  <c r="AE43" i="16"/>
  <c r="AF43" i="16"/>
  <c r="AG43" i="16"/>
  <c r="AH43" i="16"/>
  <c r="AI43" i="16"/>
  <c r="AJ43" i="16"/>
  <c r="AK43" i="16"/>
  <c r="AL43" i="16"/>
  <c r="AM43" i="16"/>
  <c r="AN43" i="16"/>
  <c r="AO43" i="16"/>
  <c r="AP43" i="16"/>
  <c r="AQ43" i="16"/>
  <c r="AR43" i="16"/>
  <c r="AS43" i="16"/>
  <c r="AT43" i="16"/>
  <c r="AU43" i="16"/>
  <c r="AV43" i="16"/>
  <c r="AW43" i="16"/>
  <c r="AX43" i="16"/>
  <c r="AY43" i="16"/>
  <c r="AZ43" i="16"/>
  <c r="BA43" i="16"/>
  <c r="BB43" i="16"/>
  <c r="BC43" i="16"/>
  <c r="BD43" i="16"/>
  <c r="BE43" i="16"/>
  <c r="BF43" i="16"/>
  <c r="BG43" i="16"/>
  <c r="BH43" i="16"/>
  <c r="BI43" i="16"/>
  <c r="BJ43" i="16"/>
  <c r="BK43" i="16"/>
  <c r="BL43" i="16"/>
  <c r="BM43" i="16"/>
  <c r="BN43" i="16"/>
  <c r="BO43" i="16"/>
  <c r="BP43" i="16"/>
  <c r="BQ43" i="16"/>
  <c r="BR43" i="16"/>
  <c r="BS43" i="16"/>
  <c r="BT43" i="16"/>
  <c r="BU43" i="16"/>
  <c r="BV43" i="16"/>
  <c r="BW43" i="16"/>
  <c r="BX43" i="16"/>
  <c r="BY43" i="16"/>
  <c r="BZ43" i="16"/>
  <c r="CA43" i="16"/>
  <c r="CB43" i="16"/>
  <c r="CC43" i="16"/>
  <c r="CD43" i="16"/>
  <c r="CE43" i="16"/>
  <c r="CF43" i="16"/>
  <c r="CG43" i="16"/>
  <c r="CH43" i="16"/>
  <c r="CI43" i="16"/>
  <c r="CJ43" i="16"/>
  <c r="CK43" i="16"/>
  <c r="CL43" i="16"/>
  <c r="CM43" i="16"/>
  <c r="CN43" i="16"/>
  <c r="CO43" i="16"/>
  <c r="CP43" i="16"/>
  <c r="CQ43" i="16"/>
  <c r="CR43" i="16"/>
  <c r="CS43" i="16"/>
  <c r="CT43" i="16"/>
  <c r="CU43" i="16"/>
  <c r="CV43" i="16"/>
  <c r="CW43" i="16"/>
  <c r="CX43" i="16"/>
  <c r="CY43" i="16"/>
  <c r="CZ43" i="16"/>
  <c r="DA43" i="16"/>
  <c r="DB43" i="16"/>
  <c r="DC43" i="16"/>
  <c r="DD43" i="16"/>
  <c r="DE43" i="16"/>
  <c r="DF43" i="16"/>
  <c r="DG43" i="16"/>
  <c r="DH43" i="16"/>
  <c r="DI43" i="16"/>
  <c r="DJ43" i="16"/>
  <c r="DK43" i="16"/>
  <c r="DL43" i="16"/>
  <c r="DM43" i="16"/>
  <c r="DN43" i="16"/>
  <c r="DO43" i="16"/>
  <c r="DP43" i="16"/>
  <c r="DQ43" i="16"/>
  <c r="DR43" i="16"/>
  <c r="DS43" i="16"/>
  <c r="DT43" i="16"/>
  <c r="DU43" i="16"/>
  <c r="DV43" i="16"/>
  <c r="DW43" i="16"/>
  <c r="DX43" i="16"/>
  <c r="DY43" i="16"/>
  <c r="DZ43" i="16"/>
  <c r="EA43" i="16"/>
  <c r="EB43" i="16"/>
  <c r="EC43" i="16"/>
  <c r="ED43" i="16"/>
  <c r="EE43" i="16"/>
  <c r="EF43" i="16"/>
  <c r="EG43" i="16"/>
  <c r="EH43" i="16"/>
  <c r="EI43" i="16"/>
  <c r="EJ43" i="16"/>
  <c r="EK43" i="16"/>
  <c r="EL43" i="16"/>
  <c r="EM43" i="16"/>
  <c r="EN43" i="16"/>
  <c r="EO43" i="16"/>
  <c r="EP43" i="16"/>
  <c r="EQ43" i="16"/>
  <c r="ER43" i="16"/>
  <c r="T44" i="16"/>
  <c r="U44" i="16"/>
  <c r="V44" i="16"/>
  <c r="W44" i="16"/>
  <c r="X44" i="16"/>
  <c r="Y44" i="16"/>
  <c r="Z44" i="16"/>
  <c r="AA44" i="16"/>
  <c r="AB44" i="16"/>
  <c r="AC44" i="16"/>
  <c r="AD44" i="16"/>
  <c r="AE44" i="16"/>
  <c r="AF44" i="16"/>
  <c r="AG44" i="16"/>
  <c r="AH44" i="16"/>
  <c r="AI44" i="16"/>
  <c r="AJ44" i="16"/>
  <c r="AK44" i="16"/>
  <c r="AL44" i="16"/>
  <c r="AM44" i="16"/>
  <c r="AN44" i="16"/>
  <c r="AO44" i="16"/>
  <c r="AP44" i="16"/>
  <c r="AQ44" i="16"/>
  <c r="AR44" i="16"/>
  <c r="AS44" i="16"/>
  <c r="AT44" i="16"/>
  <c r="AU44" i="16"/>
  <c r="AV44" i="16"/>
  <c r="AW44" i="16"/>
  <c r="AX44" i="16"/>
  <c r="AY44" i="16"/>
  <c r="AZ44" i="16"/>
  <c r="BA44" i="16"/>
  <c r="BB44" i="16"/>
  <c r="BC44" i="16"/>
  <c r="BD44" i="16"/>
  <c r="BE44" i="16"/>
  <c r="BF44" i="16"/>
  <c r="BG44" i="16"/>
  <c r="BH44" i="16"/>
  <c r="BI44" i="16"/>
  <c r="BJ44" i="16"/>
  <c r="BK44" i="16"/>
  <c r="BL44" i="16"/>
  <c r="BM44" i="16"/>
  <c r="BN44" i="16"/>
  <c r="BO44" i="16"/>
  <c r="BP44" i="16"/>
  <c r="BQ44" i="16"/>
  <c r="BR44" i="16"/>
  <c r="BS44" i="16"/>
  <c r="BT44" i="16"/>
  <c r="BU44" i="16"/>
  <c r="BV44" i="16"/>
  <c r="BW44" i="16"/>
  <c r="BX44" i="16"/>
  <c r="BY44" i="16"/>
  <c r="BZ44" i="16"/>
  <c r="CA44" i="16"/>
  <c r="CB44" i="16"/>
  <c r="CC44" i="16"/>
  <c r="CD44" i="16"/>
  <c r="CE44" i="16"/>
  <c r="CF44" i="16"/>
  <c r="CG44" i="16"/>
  <c r="CH44" i="16"/>
  <c r="CI44" i="16"/>
  <c r="CJ44" i="16"/>
  <c r="CK44" i="16"/>
  <c r="CL44" i="16"/>
  <c r="CM44" i="16"/>
  <c r="CN44" i="16"/>
  <c r="CO44" i="16"/>
  <c r="CP44" i="16"/>
  <c r="CQ44" i="16"/>
  <c r="CR44" i="16"/>
  <c r="CS44" i="16"/>
  <c r="CT44" i="16"/>
  <c r="CU44" i="16"/>
  <c r="CV44" i="16"/>
  <c r="CW44" i="16"/>
  <c r="CX44" i="16"/>
  <c r="CY44" i="16"/>
  <c r="CZ44" i="16"/>
  <c r="DA44" i="16"/>
  <c r="DB44" i="16"/>
  <c r="DC44" i="16"/>
  <c r="DD44" i="16"/>
  <c r="DE44" i="16"/>
  <c r="DF44" i="16"/>
  <c r="DG44" i="16"/>
  <c r="DH44" i="16"/>
  <c r="DI44" i="16"/>
  <c r="DJ44" i="16"/>
  <c r="DK44" i="16"/>
  <c r="DL44" i="16"/>
  <c r="DM44" i="16"/>
  <c r="DN44" i="16"/>
  <c r="DO44" i="16"/>
  <c r="DP44" i="16"/>
  <c r="DQ44" i="16"/>
  <c r="DR44" i="16"/>
  <c r="DS44" i="16"/>
  <c r="DT44" i="16"/>
  <c r="DU44" i="16"/>
  <c r="DV44" i="16"/>
  <c r="DW44" i="16"/>
  <c r="DX44" i="16"/>
  <c r="DY44" i="16"/>
  <c r="DZ44" i="16"/>
  <c r="EA44" i="16"/>
  <c r="EB44" i="16"/>
  <c r="EC44" i="16"/>
  <c r="ED44" i="16"/>
  <c r="EE44" i="16"/>
  <c r="EF44" i="16"/>
  <c r="EG44" i="16"/>
  <c r="EH44" i="16"/>
  <c r="EI44" i="16"/>
  <c r="EJ44" i="16"/>
  <c r="EK44" i="16"/>
  <c r="EL44" i="16"/>
  <c r="EM44" i="16"/>
  <c r="EN44" i="16"/>
  <c r="EO44" i="16"/>
  <c r="EP44" i="16"/>
  <c r="EQ44" i="16"/>
  <c r="ER44" i="16"/>
  <c r="T45" i="16"/>
  <c r="U45" i="16"/>
  <c r="V45" i="16"/>
  <c r="W45" i="16"/>
  <c r="X45" i="16"/>
  <c r="Y45" i="16"/>
  <c r="Z45" i="16"/>
  <c r="AA45" i="16"/>
  <c r="AB45" i="16"/>
  <c r="AC45" i="16"/>
  <c r="AD45" i="16"/>
  <c r="AE45" i="16"/>
  <c r="AF45" i="16"/>
  <c r="AG45" i="16"/>
  <c r="AH45" i="16"/>
  <c r="AI45" i="16"/>
  <c r="AJ45" i="16"/>
  <c r="AK45" i="16"/>
  <c r="AL45" i="16"/>
  <c r="AM45" i="16"/>
  <c r="AN45" i="16"/>
  <c r="AO45" i="16"/>
  <c r="AP45" i="16"/>
  <c r="AQ45" i="16"/>
  <c r="AR45" i="16"/>
  <c r="AS45" i="16"/>
  <c r="AT45" i="16"/>
  <c r="AU45" i="16"/>
  <c r="AV45" i="16"/>
  <c r="AW45" i="16"/>
  <c r="AX45" i="16"/>
  <c r="AY45" i="16"/>
  <c r="AZ45" i="16"/>
  <c r="BA45" i="16"/>
  <c r="BB45" i="16"/>
  <c r="BC45" i="16"/>
  <c r="BD45" i="16"/>
  <c r="BE45" i="16"/>
  <c r="BF45" i="16"/>
  <c r="BG45" i="16"/>
  <c r="BH45" i="16"/>
  <c r="BI45" i="16"/>
  <c r="BJ45" i="16"/>
  <c r="BK45" i="16"/>
  <c r="BL45" i="16"/>
  <c r="BM45" i="16"/>
  <c r="BN45" i="16"/>
  <c r="BO45" i="16"/>
  <c r="BP45" i="16"/>
  <c r="BQ45" i="16"/>
  <c r="BR45" i="16"/>
  <c r="BS45" i="16"/>
  <c r="BT45" i="16"/>
  <c r="BU45" i="16"/>
  <c r="BV45" i="16"/>
  <c r="BW45" i="16"/>
  <c r="BX45" i="16"/>
  <c r="BY45" i="16"/>
  <c r="BZ45" i="16"/>
  <c r="CA45" i="16"/>
  <c r="CB45" i="16"/>
  <c r="CC45" i="16"/>
  <c r="CD45" i="16"/>
  <c r="CE45" i="16"/>
  <c r="CF45" i="16"/>
  <c r="CG45" i="16"/>
  <c r="CH45" i="16"/>
  <c r="CI45" i="16"/>
  <c r="CJ45" i="16"/>
  <c r="CK45" i="16"/>
  <c r="CL45" i="16"/>
  <c r="CM45" i="16"/>
  <c r="CN45" i="16"/>
  <c r="CO45" i="16"/>
  <c r="CP45" i="16"/>
  <c r="CQ45" i="16"/>
  <c r="CR45" i="16"/>
  <c r="CS45" i="16"/>
  <c r="CT45" i="16"/>
  <c r="CU45" i="16"/>
  <c r="CV45" i="16"/>
  <c r="CW45" i="16"/>
  <c r="CX45" i="16"/>
  <c r="CY45" i="16"/>
  <c r="CZ45" i="16"/>
  <c r="DA45" i="16"/>
  <c r="DB45" i="16"/>
  <c r="DC45" i="16"/>
  <c r="DD45" i="16"/>
  <c r="DE45" i="16"/>
  <c r="DF45" i="16"/>
  <c r="DG45" i="16"/>
  <c r="DH45" i="16"/>
  <c r="DI45" i="16"/>
  <c r="DJ45" i="16"/>
  <c r="DK45" i="16"/>
  <c r="DL45" i="16"/>
  <c r="DM45" i="16"/>
  <c r="DN45" i="16"/>
  <c r="DO45" i="16"/>
  <c r="DP45" i="16"/>
  <c r="DQ45" i="16"/>
  <c r="DR45" i="16"/>
  <c r="DS45" i="16"/>
  <c r="DT45" i="16"/>
  <c r="DU45" i="16"/>
  <c r="DV45" i="16"/>
  <c r="DW45" i="16"/>
  <c r="DX45" i="16"/>
  <c r="DY45" i="16"/>
  <c r="DZ45" i="16"/>
  <c r="EA45" i="16"/>
  <c r="EB45" i="16"/>
  <c r="EC45" i="16"/>
  <c r="ED45" i="16"/>
  <c r="EE45" i="16"/>
  <c r="EF45" i="16"/>
  <c r="EG45" i="16"/>
  <c r="EH45" i="16"/>
  <c r="EI45" i="16"/>
  <c r="EJ45" i="16"/>
  <c r="EK45" i="16"/>
  <c r="EL45" i="16"/>
  <c r="EM45" i="16"/>
  <c r="EN45" i="16"/>
  <c r="EO45" i="16"/>
  <c r="EP45" i="16"/>
  <c r="EQ45" i="16"/>
  <c r="ER45" i="16"/>
  <c r="T46" i="16"/>
  <c r="U46" i="16"/>
  <c r="V46" i="16"/>
  <c r="W46" i="16"/>
  <c r="X46" i="16"/>
  <c r="Y46" i="16"/>
  <c r="Z46" i="16"/>
  <c r="AA46" i="16"/>
  <c r="AB46" i="16"/>
  <c r="AC46" i="16"/>
  <c r="AD46" i="16"/>
  <c r="AE46" i="16"/>
  <c r="AF46" i="16"/>
  <c r="AG46" i="16"/>
  <c r="AH46" i="16"/>
  <c r="AI46" i="16"/>
  <c r="AJ46" i="16"/>
  <c r="AK46" i="16"/>
  <c r="AL46" i="16"/>
  <c r="AM46" i="16"/>
  <c r="AN46" i="16"/>
  <c r="AO46" i="16"/>
  <c r="AP46" i="16"/>
  <c r="AQ46" i="16"/>
  <c r="AR46" i="16"/>
  <c r="AS46" i="16"/>
  <c r="AT46" i="16"/>
  <c r="AU46" i="16"/>
  <c r="AV46" i="16"/>
  <c r="AW46" i="16"/>
  <c r="AX46" i="16"/>
  <c r="AY46" i="16"/>
  <c r="AZ46" i="16"/>
  <c r="BA46" i="16"/>
  <c r="BB46" i="16"/>
  <c r="BC46" i="16"/>
  <c r="BD46" i="16"/>
  <c r="BE46" i="16"/>
  <c r="BF46" i="16"/>
  <c r="BG46" i="16"/>
  <c r="BH46" i="16"/>
  <c r="BI46" i="16"/>
  <c r="BJ46" i="16"/>
  <c r="BK46" i="16"/>
  <c r="BL46" i="16"/>
  <c r="BM46" i="16"/>
  <c r="BN46" i="16"/>
  <c r="BO46" i="16"/>
  <c r="BP46" i="16"/>
  <c r="BQ46" i="16"/>
  <c r="BR46" i="16"/>
  <c r="BS46" i="16"/>
  <c r="BT46" i="16"/>
  <c r="BU46" i="16"/>
  <c r="BV46" i="16"/>
  <c r="BW46" i="16"/>
  <c r="BX46" i="16"/>
  <c r="BY46" i="16"/>
  <c r="BZ46" i="16"/>
  <c r="CA46" i="16"/>
  <c r="CB46" i="16"/>
  <c r="CC46" i="16"/>
  <c r="CD46" i="16"/>
  <c r="CE46" i="16"/>
  <c r="CF46" i="16"/>
  <c r="CG46" i="16"/>
  <c r="CH46" i="16"/>
  <c r="CI46" i="16"/>
  <c r="CJ46" i="16"/>
  <c r="CK46" i="16"/>
  <c r="CL46" i="16"/>
  <c r="CM46" i="16"/>
  <c r="CN46" i="16"/>
  <c r="CO46" i="16"/>
  <c r="CP46" i="16"/>
  <c r="CQ46" i="16"/>
  <c r="CR46" i="16"/>
  <c r="CS46" i="16"/>
  <c r="CT46" i="16"/>
  <c r="CU46" i="16"/>
  <c r="CV46" i="16"/>
  <c r="CW46" i="16"/>
  <c r="CX46" i="16"/>
  <c r="CY46" i="16"/>
  <c r="CZ46" i="16"/>
  <c r="DA46" i="16"/>
  <c r="DB46" i="16"/>
  <c r="DC46" i="16"/>
  <c r="DD46" i="16"/>
  <c r="DE46" i="16"/>
  <c r="DF46" i="16"/>
  <c r="DG46" i="16"/>
  <c r="DH46" i="16"/>
  <c r="DI46" i="16"/>
  <c r="DJ46" i="16"/>
  <c r="DK46" i="16"/>
  <c r="DL46" i="16"/>
  <c r="DM46" i="16"/>
  <c r="DN46" i="16"/>
  <c r="DO46" i="16"/>
  <c r="DP46" i="16"/>
  <c r="DQ46" i="16"/>
  <c r="DR46" i="16"/>
  <c r="DS46" i="16"/>
  <c r="DT46" i="16"/>
  <c r="DU46" i="16"/>
  <c r="DV46" i="16"/>
  <c r="DW46" i="16"/>
  <c r="DX46" i="16"/>
  <c r="DY46" i="16"/>
  <c r="DZ46" i="16"/>
  <c r="EA46" i="16"/>
  <c r="EB46" i="16"/>
  <c r="EC46" i="16"/>
  <c r="ED46" i="16"/>
  <c r="EE46" i="16"/>
  <c r="EF46" i="16"/>
  <c r="EG46" i="16"/>
  <c r="EH46" i="16"/>
  <c r="EI46" i="16"/>
  <c r="EJ46" i="16"/>
  <c r="EK46" i="16"/>
  <c r="EL46" i="16"/>
  <c r="EM46" i="16"/>
  <c r="EN46" i="16"/>
  <c r="EO46" i="16"/>
  <c r="EP46" i="16"/>
  <c r="EQ46" i="16"/>
  <c r="ER46" i="16"/>
  <c r="T47" i="16"/>
  <c r="U47" i="16"/>
  <c r="V47" i="16"/>
  <c r="W47" i="16"/>
  <c r="X47" i="16"/>
  <c r="Y47" i="16"/>
  <c r="Z47" i="16"/>
  <c r="AA47" i="16"/>
  <c r="AB47" i="16"/>
  <c r="AC47" i="16"/>
  <c r="AD47" i="16"/>
  <c r="AE47" i="16"/>
  <c r="AF47" i="16"/>
  <c r="AG47" i="16"/>
  <c r="AH47" i="16"/>
  <c r="AI47" i="16"/>
  <c r="AJ47" i="16"/>
  <c r="AK47" i="16"/>
  <c r="AL47" i="16"/>
  <c r="AM47" i="16"/>
  <c r="AN47" i="16"/>
  <c r="AO47" i="16"/>
  <c r="AP47" i="16"/>
  <c r="AQ47" i="16"/>
  <c r="AR47" i="16"/>
  <c r="AS47" i="16"/>
  <c r="AT47" i="16"/>
  <c r="AU47" i="16"/>
  <c r="AV47" i="16"/>
  <c r="AW47" i="16"/>
  <c r="AX47" i="16"/>
  <c r="AY47" i="16"/>
  <c r="AZ47" i="16"/>
  <c r="BA47" i="16"/>
  <c r="BB47" i="16"/>
  <c r="BC47" i="16"/>
  <c r="BD47" i="16"/>
  <c r="BE47" i="16"/>
  <c r="BF47" i="16"/>
  <c r="BG47" i="16"/>
  <c r="BH47" i="16"/>
  <c r="BI47" i="16"/>
  <c r="BJ47" i="16"/>
  <c r="BK47" i="16"/>
  <c r="BL47" i="16"/>
  <c r="BM47" i="16"/>
  <c r="BN47" i="16"/>
  <c r="BO47" i="16"/>
  <c r="BP47" i="16"/>
  <c r="BQ47" i="16"/>
  <c r="BR47" i="16"/>
  <c r="BS47" i="16"/>
  <c r="BT47" i="16"/>
  <c r="BU47" i="16"/>
  <c r="BV47" i="16"/>
  <c r="BW47" i="16"/>
  <c r="BX47" i="16"/>
  <c r="BY47" i="16"/>
  <c r="BZ47" i="16"/>
  <c r="CA47" i="16"/>
  <c r="CB47" i="16"/>
  <c r="CC47" i="16"/>
  <c r="CD47" i="16"/>
  <c r="CE47" i="16"/>
  <c r="CF47" i="16"/>
  <c r="CG47" i="16"/>
  <c r="CH47" i="16"/>
  <c r="CI47" i="16"/>
  <c r="CJ47" i="16"/>
  <c r="CK47" i="16"/>
  <c r="CL47" i="16"/>
  <c r="CM47" i="16"/>
  <c r="CN47" i="16"/>
  <c r="CO47" i="16"/>
  <c r="CP47" i="16"/>
  <c r="CQ47" i="16"/>
  <c r="CR47" i="16"/>
  <c r="CS47" i="16"/>
  <c r="CT47" i="16"/>
  <c r="CU47" i="16"/>
  <c r="CV47" i="16"/>
  <c r="CW47" i="16"/>
  <c r="CX47" i="16"/>
  <c r="CY47" i="16"/>
  <c r="CZ47" i="16"/>
  <c r="DA47" i="16"/>
  <c r="DB47" i="16"/>
  <c r="DC47" i="16"/>
  <c r="DD47" i="16"/>
  <c r="DE47" i="16"/>
  <c r="DF47" i="16"/>
  <c r="DG47" i="16"/>
  <c r="DH47" i="16"/>
  <c r="DI47" i="16"/>
  <c r="DJ47" i="16"/>
  <c r="DK47" i="16"/>
  <c r="DL47" i="16"/>
  <c r="DM47" i="16"/>
  <c r="DN47" i="16"/>
  <c r="DO47" i="16"/>
  <c r="DP47" i="16"/>
  <c r="DQ47" i="16"/>
  <c r="DR47" i="16"/>
  <c r="DS47" i="16"/>
  <c r="DT47" i="16"/>
  <c r="DU47" i="16"/>
  <c r="DV47" i="16"/>
  <c r="DW47" i="16"/>
  <c r="DX47" i="16"/>
  <c r="DY47" i="16"/>
  <c r="DZ47" i="16"/>
  <c r="EA47" i="16"/>
  <c r="EB47" i="16"/>
  <c r="EC47" i="16"/>
  <c r="ED47" i="16"/>
  <c r="EE47" i="16"/>
  <c r="EF47" i="16"/>
  <c r="EG47" i="16"/>
  <c r="EH47" i="16"/>
  <c r="EI47" i="16"/>
  <c r="EJ47" i="16"/>
  <c r="EK47" i="16"/>
  <c r="EL47" i="16"/>
  <c r="EM47" i="16"/>
  <c r="EN47" i="16"/>
  <c r="EO47" i="16"/>
  <c r="EP47" i="16"/>
  <c r="EQ47" i="16"/>
  <c r="ER47" i="16"/>
  <c r="T48" i="16"/>
  <c r="U48" i="16"/>
  <c r="V48" i="16"/>
  <c r="W48" i="16"/>
  <c r="X48" i="16"/>
  <c r="Y48" i="16"/>
  <c r="Z48" i="16"/>
  <c r="AA48" i="16"/>
  <c r="AB48" i="16"/>
  <c r="AC48" i="16"/>
  <c r="AD48" i="16"/>
  <c r="AE48" i="16"/>
  <c r="AF48" i="16"/>
  <c r="AG48" i="16"/>
  <c r="AH48" i="16"/>
  <c r="AI48" i="16"/>
  <c r="AJ48" i="16"/>
  <c r="AK48" i="16"/>
  <c r="AL48" i="16"/>
  <c r="AM48" i="16"/>
  <c r="AN48" i="16"/>
  <c r="AO48" i="16"/>
  <c r="AP48" i="16"/>
  <c r="AQ48" i="16"/>
  <c r="AR48" i="16"/>
  <c r="AS48" i="16"/>
  <c r="AT48" i="16"/>
  <c r="AU48" i="16"/>
  <c r="AV48" i="16"/>
  <c r="AW48" i="16"/>
  <c r="AX48" i="16"/>
  <c r="AY48" i="16"/>
  <c r="AZ48" i="16"/>
  <c r="BA48" i="16"/>
  <c r="BB48" i="16"/>
  <c r="BC48" i="16"/>
  <c r="BD48" i="16"/>
  <c r="BE48" i="16"/>
  <c r="BF48" i="16"/>
  <c r="BG48" i="16"/>
  <c r="BH48" i="16"/>
  <c r="BI48" i="16"/>
  <c r="BJ48" i="16"/>
  <c r="BK48" i="16"/>
  <c r="BL48" i="16"/>
  <c r="BM48" i="16"/>
  <c r="BN48" i="16"/>
  <c r="BO48" i="16"/>
  <c r="BP48" i="16"/>
  <c r="BQ48" i="16"/>
  <c r="BR48" i="16"/>
  <c r="BS48" i="16"/>
  <c r="BT48" i="16"/>
  <c r="BU48" i="16"/>
  <c r="BV48" i="16"/>
  <c r="BW48" i="16"/>
  <c r="BX48" i="16"/>
  <c r="BY48" i="16"/>
  <c r="BZ48" i="16"/>
  <c r="CA48" i="16"/>
  <c r="CB48" i="16"/>
  <c r="CC48" i="16"/>
  <c r="CD48" i="16"/>
  <c r="CE48" i="16"/>
  <c r="CF48" i="16"/>
  <c r="CG48" i="16"/>
  <c r="CH48" i="16"/>
  <c r="CI48" i="16"/>
  <c r="CJ48" i="16"/>
  <c r="CK48" i="16"/>
  <c r="CL48" i="16"/>
  <c r="CM48" i="16"/>
  <c r="CN48" i="16"/>
  <c r="CO48" i="16"/>
  <c r="CP48" i="16"/>
  <c r="CQ48" i="16"/>
  <c r="CR48" i="16"/>
  <c r="CS48" i="16"/>
  <c r="CT48" i="16"/>
  <c r="CU48" i="16"/>
  <c r="CV48" i="16"/>
  <c r="CW48" i="16"/>
  <c r="CX48" i="16"/>
  <c r="CY48" i="16"/>
  <c r="CZ48" i="16"/>
  <c r="DA48" i="16"/>
  <c r="DB48" i="16"/>
  <c r="DC48" i="16"/>
  <c r="DD48" i="16"/>
  <c r="DE48" i="16"/>
  <c r="DF48" i="16"/>
  <c r="DG48" i="16"/>
  <c r="DH48" i="16"/>
  <c r="DI48" i="16"/>
  <c r="DJ48" i="16"/>
  <c r="DK48" i="16"/>
  <c r="DL48" i="16"/>
  <c r="DM48" i="16"/>
  <c r="DN48" i="16"/>
  <c r="DO48" i="16"/>
  <c r="DP48" i="16"/>
  <c r="DQ48" i="16"/>
  <c r="DR48" i="16"/>
  <c r="DS48" i="16"/>
  <c r="DT48" i="16"/>
  <c r="DU48" i="16"/>
  <c r="DV48" i="16"/>
  <c r="DW48" i="16"/>
  <c r="DX48" i="16"/>
  <c r="DY48" i="16"/>
  <c r="DZ48" i="16"/>
  <c r="EA48" i="16"/>
  <c r="EB48" i="16"/>
  <c r="EC48" i="16"/>
  <c r="ED48" i="16"/>
  <c r="EE48" i="16"/>
  <c r="EF48" i="16"/>
  <c r="EG48" i="16"/>
  <c r="EH48" i="16"/>
  <c r="EI48" i="16"/>
  <c r="EJ48" i="16"/>
  <c r="EK48" i="16"/>
  <c r="EL48" i="16"/>
  <c r="EM48" i="16"/>
  <c r="EN48" i="16"/>
  <c r="EO48" i="16"/>
  <c r="EP48" i="16"/>
  <c r="EQ48" i="16"/>
  <c r="ER48" i="16"/>
  <c r="T49" i="16"/>
  <c r="U49" i="16"/>
  <c r="V49" i="16"/>
  <c r="W49" i="16"/>
  <c r="X49" i="16"/>
  <c r="Y49" i="16"/>
  <c r="Z49" i="16"/>
  <c r="AA49" i="16"/>
  <c r="AB49" i="16"/>
  <c r="AC49" i="16"/>
  <c r="AD49" i="16"/>
  <c r="AE49" i="16"/>
  <c r="AF49" i="16"/>
  <c r="AG49" i="16"/>
  <c r="AH49" i="16"/>
  <c r="AI49" i="16"/>
  <c r="AJ49" i="16"/>
  <c r="AK49" i="16"/>
  <c r="AL49" i="16"/>
  <c r="AM49" i="16"/>
  <c r="AN49" i="16"/>
  <c r="AO49" i="16"/>
  <c r="AP49" i="16"/>
  <c r="AQ49" i="16"/>
  <c r="AR49" i="16"/>
  <c r="AS49" i="16"/>
  <c r="AT49" i="16"/>
  <c r="AU49" i="16"/>
  <c r="AV49" i="16"/>
  <c r="AW49" i="16"/>
  <c r="AX49" i="16"/>
  <c r="AY49" i="16"/>
  <c r="AZ49" i="16"/>
  <c r="BA49" i="16"/>
  <c r="BB49" i="16"/>
  <c r="BC49" i="16"/>
  <c r="BD49" i="16"/>
  <c r="BE49" i="16"/>
  <c r="BF49" i="16"/>
  <c r="BG49" i="16"/>
  <c r="BH49" i="16"/>
  <c r="BI49" i="16"/>
  <c r="BJ49" i="16"/>
  <c r="BK49" i="16"/>
  <c r="BL49" i="16"/>
  <c r="BM49" i="16"/>
  <c r="BN49" i="16"/>
  <c r="BO49" i="16"/>
  <c r="BP49" i="16"/>
  <c r="BQ49" i="16"/>
  <c r="BR49" i="16"/>
  <c r="BS49" i="16"/>
  <c r="BT49" i="16"/>
  <c r="BU49" i="16"/>
  <c r="BV49" i="16"/>
  <c r="BW49" i="16"/>
  <c r="BX49" i="16"/>
  <c r="BY49" i="16"/>
  <c r="BZ49" i="16"/>
  <c r="CA49" i="16"/>
  <c r="CB49" i="16"/>
  <c r="CC49" i="16"/>
  <c r="CD49" i="16"/>
  <c r="CE49" i="16"/>
  <c r="CF49" i="16"/>
  <c r="CG49" i="16"/>
  <c r="CH49" i="16"/>
  <c r="CI49" i="16"/>
  <c r="CJ49" i="16"/>
  <c r="CK49" i="16"/>
  <c r="CL49" i="16"/>
  <c r="CM49" i="16"/>
  <c r="CN49" i="16"/>
  <c r="CO49" i="16"/>
  <c r="CP49" i="16"/>
  <c r="CQ49" i="16"/>
  <c r="CR49" i="16"/>
  <c r="CS49" i="16"/>
  <c r="CT49" i="16"/>
  <c r="CU49" i="16"/>
  <c r="CV49" i="16"/>
  <c r="CW49" i="16"/>
  <c r="CX49" i="16"/>
  <c r="CY49" i="16"/>
  <c r="CZ49" i="16"/>
  <c r="DA49" i="16"/>
  <c r="DB49" i="16"/>
  <c r="DC49" i="16"/>
  <c r="DD49" i="16"/>
  <c r="DE49" i="16"/>
  <c r="DF49" i="16"/>
  <c r="DG49" i="16"/>
  <c r="DH49" i="16"/>
  <c r="DI49" i="16"/>
  <c r="DJ49" i="16"/>
  <c r="DK49" i="16"/>
  <c r="DL49" i="16"/>
  <c r="DM49" i="16"/>
  <c r="DN49" i="16"/>
  <c r="DO49" i="16"/>
  <c r="DP49" i="16"/>
  <c r="DQ49" i="16"/>
  <c r="DR49" i="16"/>
  <c r="DS49" i="16"/>
  <c r="DT49" i="16"/>
  <c r="DU49" i="16"/>
  <c r="DV49" i="16"/>
  <c r="DW49" i="16"/>
  <c r="DX49" i="16"/>
  <c r="DY49" i="16"/>
  <c r="DZ49" i="16"/>
  <c r="EA49" i="16"/>
  <c r="EB49" i="16"/>
  <c r="EC49" i="16"/>
  <c r="ED49" i="16"/>
  <c r="EE49" i="16"/>
  <c r="EF49" i="16"/>
  <c r="EG49" i="16"/>
  <c r="EH49" i="16"/>
  <c r="EI49" i="16"/>
  <c r="EJ49" i="16"/>
  <c r="EK49" i="16"/>
  <c r="EL49" i="16"/>
  <c r="EM49" i="16"/>
  <c r="EN49" i="16"/>
  <c r="EO49" i="16"/>
  <c r="EP49" i="16"/>
  <c r="EQ49" i="16"/>
  <c r="ER49" i="16"/>
  <c r="T50" i="16"/>
  <c r="U50" i="16"/>
  <c r="V50" i="16"/>
  <c r="W50" i="16"/>
  <c r="X50" i="16"/>
  <c r="Y50" i="16"/>
  <c r="Z50" i="16"/>
  <c r="AA50" i="16"/>
  <c r="AB50" i="16"/>
  <c r="AC50" i="16"/>
  <c r="AD50" i="16"/>
  <c r="AE50" i="16"/>
  <c r="AF50" i="16"/>
  <c r="AG50" i="16"/>
  <c r="AH50" i="16"/>
  <c r="AI50" i="16"/>
  <c r="AJ50" i="16"/>
  <c r="AK50" i="16"/>
  <c r="AL50" i="16"/>
  <c r="AM50" i="16"/>
  <c r="AN50" i="16"/>
  <c r="AO50" i="16"/>
  <c r="AP50" i="16"/>
  <c r="AQ50" i="16"/>
  <c r="AR50" i="16"/>
  <c r="AS50" i="16"/>
  <c r="AT50" i="16"/>
  <c r="AU50" i="16"/>
  <c r="AV50" i="16"/>
  <c r="AW50" i="16"/>
  <c r="AX50" i="16"/>
  <c r="AY50" i="16"/>
  <c r="AZ50" i="16"/>
  <c r="BA50" i="16"/>
  <c r="BB50" i="16"/>
  <c r="BC50" i="16"/>
  <c r="BD50" i="16"/>
  <c r="BE50" i="16"/>
  <c r="BF50" i="16"/>
  <c r="BG50" i="16"/>
  <c r="BH50" i="16"/>
  <c r="BI50" i="16"/>
  <c r="BJ50" i="16"/>
  <c r="BK50" i="16"/>
  <c r="BL50" i="16"/>
  <c r="BM50" i="16"/>
  <c r="BN50" i="16"/>
  <c r="BO50" i="16"/>
  <c r="BP50" i="16"/>
  <c r="BQ50" i="16"/>
  <c r="BR50" i="16"/>
  <c r="BS50" i="16"/>
  <c r="BT50" i="16"/>
  <c r="BU50" i="16"/>
  <c r="BV50" i="16"/>
  <c r="BW50" i="16"/>
  <c r="BX50" i="16"/>
  <c r="BY50" i="16"/>
  <c r="BZ50" i="16"/>
  <c r="CA50" i="16"/>
  <c r="CB50" i="16"/>
  <c r="CC50" i="16"/>
  <c r="CD50" i="16"/>
  <c r="CE50" i="16"/>
  <c r="CF50" i="16"/>
  <c r="CG50" i="16"/>
  <c r="CH50" i="16"/>
  <c r="CI50" i="16"/>
  <c r="CJ50" i="16"/>
  <c r="CK50" i="16"/>
  <c r="CL50" i="16"/>
  <c r="CM50" i="16"/>
  <c r="CN50" i="16"/>
  <c r="CO50" i="16"/>
  <c r="CP50" i="16"/>
  <c r="CQ50" i="16"/>
  <c r="CR50" i="16"/>
  <c r="CS50" i="16"/>
  <c r="CT50" i="16"/>
  <c r="CU50" i="16"/>
  <c r="CV50" i="16"/>
  <c r="CW50" i="16"/>
  <c r="CX50" i="16"/>
  <c r="CY50" i="16"/>
  <c r="CZ50" i="16"/>
  <c r="DA50" i="16"/>
  <c r="DB50" i="16"/>
  <c r="DC50" i="16"/>
  <c r="DD50" i="16"/>
  <c r="DE50" i="16"/>
  <c r="DF50" i="16"/>
  <c r="DG50" i="16"/>
  <c r="DH50" i="16"/>
  <c r="DI50" i="16"/>
  <c r="DJ50" i="16"/>
  <c r="DK50" i="16"/>
  <c r="DL50" i="16"/>
  <c r="DM50" i="16"/>
  <c r="DN50" i="16"/>
  <c r="DO50" i="16"/>
  <c r="DP50" i="16"/>
  <c r="DQ50" i="16"/>
  <c r="DR50" i="16"/>
  <c r="DS50" i="16"/>
  <c r="DT50" i="16"/>
  <c r="DU50" i="16"/>
  <c r="DV50" i="16"/>
  <c r="DW50" i="16"/>
  <c r="DX50" i="16"/>
  <c r="DY50" i="16"/>
  <c r="DZ50" i="16"/>
  <c r="EA50" i="16"/>
  <c r="EB50" i="16"/>
  <c r="EC50" i="16"/>
  <c r="ED50" i="16"/>
  <c r="EE50" i="16"/>
  <c r="EF50" i="16"/>
  <c r="EG50" i="16"/>
  <c r="EH50" i="16"/>
  <c r="EI50" i="16"/>
  <c r="EJ50" i="16"/>
  <c r="EK50" i="16"/>
  <c r="EL50" i="16"/>
  <c r="EM50" i="16"/>
  <c r="EN50" i="16"/>
  <c r="EO50" i="16"/>
  <c r="EP50" i="16"/>
  <c r="EQ50" i="16"/>
  <c r="ER50" i="16"/>
  <c r="T51" i="16"/>
  <c r="U51" i="16"/>
  <c r="V51" i="16"/>
  <c r="W51" i="16"/>
  <c r="X51" i="16"/>
  <c r="Y51" i="16"/>
  <c r="Z51" i="16"/>
  <c r="AA51" i="16"/>
  <c r="AB51" i="16"/>
  <c r="AC51" i="16"/>
  <c r="AD51" i="16"/>
  <c r="AE51" i="16"/>
  <c r="AF51" i="16"/>
  <c r="AG51" i="16"/>
  <c r="AH51" i="16"/>
  <c r="AI51" i="16"/>
  <c r="AJ51" i="16"/>
  <c r="AK51" i="16"/>
  <c r="AL51" i="16"/>
  <c r="AM51" i="16"/>
  <c r="AN51" i="16"/>
  <c r="AO51" i="16"/>
  <c r="AP51" i="16"/>
  <c r="AQ51" i="16"/>
  <c r="AR51" i="16"/>
  <c r="AS51" i="16"/>
  <c r="AT51" i="16"/>
  <c r="AU51" i="16"/>
  <c r="AV51" i="16"/>
  <c r="AW51" i="16"/>
  <c r="AX51" i="16"/>
  <c r="AY51" i="16"/>
  <c r="AZ51" i="16"/>
  <c r="BA51" i="16"/>
  <c r="BB51" i="16"/>
  <c r="BC51" i="16"/>
  <c r="BD51" i="16"/>
  <c r="BE51" i="16"/>
  <c r="BF51" i="16"/>
  <c r="BG51" i="16"/>
  <c r="BH51" i="16"/>
  <c r="BI51" i="16"/>
  <c r="BJ51" i="16"/>
  <c r="BK51" i="16"/>
  <c r="BL51" i="16"/>
  <c r="BM51" i="16"/>
  <c r="BN51" i="16"/>
  <c r="BO51" i="16"/>
  <c r="BP51" i="16"/>
  <c r="BQ51" i="16"/>
  <c r="BR51" i="16"/>
  <c r="BS51" i="16"/>
  <c r="BT51" i="16"/>
  <c r="BU51" i="16"/>
  <c r="BV51" i="16"/>
  <c r="BW51" i="16"/>
  <c r="BX51" i="16"/>
  <c r="BY51" i="16"/>
  <c r="BZ51" i="16"/>
  <c r="CA51" i="16"/>
  <c r="CB51" i="16"/>
  <c r="CC51" i="16"/>
  <c r="CD51" i="16"/>
  <c r="CE51" i="16"/>
  <c r="CF51" i="16"/>
  <c r="CG51" i="16"/>
  <c r="CH51" i="16"/>
  <c r="CI51" i="16"/>
  <c r="CJ51" i="16"/>
  <c r="CK51" i="16"/>
  <c r="CL51" i="16"/>
  <c r="CM51" i="16"/>
  <c r="CN51" i="16"/>
  <c r="CO51" i="16"/>
  <c r="CP51" i="16"/>
  <c r="CQ51" i="16"/>
  <c r="CR51" i="16"/>
  <c r="CS51" i="16"/>
  <c r="CT51" i="16"/>
  <c r="CU51" i="16"/>
  <c r="CV51" i="16"/>
  <c r="CW51" i="16"/>
  <c r="CX51" i="16"/>
  <c r="CY51" i="16"/>
  <c r="CZ51" i="16"/>
  <c r="DA51" i="16"/>
  <c r="DB51" i="16"/>
  <c r="DC51" i="16"/>
  <c r="DD51" i="16"/>
  <c r="DE51" i="16"/>
  <c r="DF51" i="16"/>
  <c r="DG51" i="16"/>
  <c r="DH51" i="16"/>
  <c r="DI51" i="16"/>
  <c r="DJ51" i="16"/>
  <c r="DK51" i="16"/>
  <c r="DL51" i="16"/>
  <c r="DM51" i="16"/>
  <c r="DN51" i="16"/>
  <c r="DO51" i="16"/>
  <c r="DP51" i="16"/>
  <c r="DQ51" i="16"/>
  <c r="DR51" i="16"/>
  <c r="DS51" i="16"/>
  <c r="DT51" i="16"/>
  <c r="DU51" i="16"/>
  <c r="DV51" i="16"/>
  <c r="DW51" i="16"/>
  <c r="DX51" i="16"/>
  <c r="DY51" i="16"/>
  <c r="DZ51" i="16"/>
  <c r="EA51" i="16"/>
  <c r="EB51" i="16"/>
  <c r="EC51" i="16"/>
  <c r="ED51" i="16"/>
  <c r="EE51" i="16"/>
  <c r="EF51" i="16"/>
  <c r="EG51" i="16"/>
  <c r="EH51" i="16"/>
  <c r="EI51" i="16"/>
  <c r="EJ51" i="16"/>
  <c r="EK51" i="16"/>
  <c r="EL51" i="16"/>
  <c r="EM51" i="16"/>
  <c r="EN51" i="16"/>
  <c r="EO51" i="16"/>
  <c r="EP51" i="16"/>
  <c r="EQ51" i="16"/>
  <c r="ER51" i="16"/>
  <c r="T52" i="16"/>
  <c r="U52" i="16"/>
  <c r="V52" i="16"/>
  <c r="W52" i="16"/>
  <c r="X52" i="16"/>
  <c r="Y52" i="16"/>
  <c r="Z52" i="16"/>
  <c r="AA52" i="16"/>
  <c r="AB52" i="16"/>
  <c r="AC52" i="16"/>
  <c r="AD52" i="16"/>
  <c r="AE52" i="16"/>
  <c r="AF52" i="16"/>
  <c r="AG52" i="16"/>
  <c r="AH52" i="16"/>
  <c r="AI52" i="16"/>
  <c r="AJ52" i="16"/>
  <c r="AK52" i="16"/>
  <c r="AL52" i="16"/>
  <c r="AM52" i="16"/>
  <c r="AN52" i="16"/>
  <c r="AO52" i="16"/>
  <c r="AP52" i="16"/>
  <c r="AQ52" i="16"/>
  <c r="AR52" i="16"/>
  <c r="AS52" i="16"/>
  <c r="AT52" i="16"/>
  <c r="AU52" i="16"/>
  <c r="AV52" i="16"/>
  <c r="AW52" i="16"/>
  <c r="AX52" i="16"/>
  <c r="AY52" i="16"/>
  <c r="AZ52" i="16"/>
  <c r="BA52" i="16"/>
  <c r="BB52" i="16"/>
  <c r="BC52" i="16"/>
  <c r="BD52" i="16"/>
  <c r="BE52" i="16"/>
  <c r="BF52" i="16"/>
  <c r="BG52" i="16"/>
  <c r="BH52" i="16"/>
  <c r="BI52" i="16"/>
  <c r="BJ52" i="16"/>
  <c r="BK52" i="16"/>
  <c r="BL52" i="16"/>
  <c r="BM52" i="16"/>
  <c r="BN52" i="16"/>
  <c r="BO52" i="16"/>
  <c r="BP52" i="16"/>
  <c r="BQ52" i="16"/>
  <c r="BR52" i="16"/>
  <c r="BS52" i="16"/>
  <c r="BT52" i="16"/>
  <c r="BU52" i="16"/>
  <c r="BV52" i="16"/>
  <c r="BW52" i="16"/>
  <c r="BX52" i="16"/>
  <c r="BY52" i="16"/>
  <c r="BZ52" i="16"/>
  <c r="CA52" i="16"/>
  <c r="CB52" i="16"/>
  <c r="CC52" i="16"/>
  <c r="CD52" i="16"/>
  <c r="CE52" i="16"/>
  <c r="CF52" i="16"/>
  <c r="CG52" i="16"/>
  <c r="CH52" i="16"/>
  <c r="CI52" i="16"/>
  <c r="CJ52" i="16"/>
  <c r="CK52" i="16"/>
  <c r="CL52" i="16"/>
  <c r="CM52" i="16"/>
  <c r="CN52" i="16"/>
  <c r="CO52" i="16"/>
  <c r="CP52" i="16"/>
  <c r="CQ52" i="16"/>
  <c r="CR52" i="16"/>
  <c r="CS52" i="16"/>
  <c r="CT52" i="16"/>
  <c r="CU52" i="16"/>
  <c r="CV52" i="16"/>
  <c r="CW52" i="16"/>
  <c r="CX52" i="16"/>
  <c r="CY52" i="16"/>
  <c r="CZ52" i="16"/>
  <c r="DA52" i="16"/>
  <c r="DB52" i="16"/>
  <c r="DC52" i="16"/>
  <c r="DD52" i="16"/>
  <c r="DE52" i="16"/>
  <c r="DF52" i="16"/>
  <c r="DG52" i="16"/>
  <c r="DH52" i="16"/>
  <c r="DI52" i="16"/>
  <c r="DJ52" i="16"/>
  <c r="DK52" i="16"/>
  <c r="DL52" i="16"/>
  <c r="DM52" i="16"/>
  <c r="DN52" i="16"/>
  <c r="DO52" i="16"/>
  <c r="DP52" i="16"/>
  <c r="DQ52" i="16"/>
  <c r="DR52" i="16"/>
  <c r="DS52" i="16"/>
  <c r="DT52" i="16"/>
  <c r="DU52" i="16"/>
  <c r="DV52" i="16"/>
  <c r="DW52" i="16"/>
  <c r="DX52" i="16"/>
  <c r="DY52" i="16"/>
  <c r="DZ52" i="16"/>
  <c r="EA52" i="16"/>
  <c r="EB52" i="16"/>
  <c r="EC52" i="16"/>
  <c r="ED52" i="16"/>
  <c r="EE52" i="16"/>
  <c r="EF52" i="16"/>
  <c r="EG52" i="16"/>
  <c r="EH52" i="16"/>
  <c r="EI52" i="16"/>
  <c r="EJ52" i="16"/>
  <c r="EK52" i="16"/>
  <c r="EL52" i="16"/>
  <c r="EM52" i="16"/>
  <c r="EN52" i="16"/>
  <c r="EO52" i="16"/>
  <c r="EP52" i="16"/>
  <c r="EQ52" i="16"/>
  <c r="ER52" i="16"/>
  <c r="T53" i="16"/>
  <c r="U53" i="16"/>
  <c r="V53" i="16"/>
  <c r="W53" i="16"/>
  <c r="X53" i="16"/>
  <c r="Y53" i="16"/>
  <c r="Z53" i="16"/>
  <c r="AA53" i="16"/>
  <c r="AB53" i="16"/>
  <c r="AC53" i="16"/>
  <c r="AD53" i="16"/>
  <c r="AE53" i="16"/>
  <c r="AF53" i="16"/>
  <c r="AG53" i="16"/>
  <c r="AH53" i="16"/>
  <c r="AI53" i="16"/>
  <c r="AJ53" i="16"/>
  <c r="AK53" i="16"/>
  <c r="AL53" i="16"/>
  <c r="AM53" i="16"/>
  <c r="AN53" i="16"/>
  <c r="AO53" i="16"/>
  <c r="AP53" i="16"/>
  <c r="AQ53" i="16"/>
  <c r="AR53" i="16"/>
  <c r="AS53" i="16"/>
  <c r="AT53" i="16"/>
  <c r="AU53" i="16"/>
  <c r="AV53" i="16"/>
  <c r="AW53" i="16"/>
  <c r="AX53" i="16"/>
  <c r="AY53" i="16"/>
  <c r="AZ53" i="16"/>
  <c r="BA53" i="16"/>
  <c r="BB53" i="16"/>
  <c r="BC53" i="16"/>
  <c r="BD53" i="16"/>
  <c r="BE53" i="16"/>
  <c r="BF53" i="16"/>
  <c r="BG53" i="16"/>
  <c r="BH53" i="16"/>
  <c r="BI53" i="16"/>
  <c r="BJ53" i="16"/>
  <c r="BK53" i="16"/>
  <c r="BL53" i="16"/>
  <c r="BM53" i="16"/>
  <c r="BN53" i="16"/>
  <c r="BO53" i="16"/>
  <c r="BP53" i="16"/>
  <c r="BQ53" i="16"/>
  <c r="BR53" i="16"/>
  <c r="BS53" i="16"/>
  <c r="BT53" i="16"/>
  <c r="BU53" i="16"/>
  <c r="BV53" i="16"/>
  <c r="BW53" i="16"/>
  <c r="BX53" i="16"/>
  <c r="BY53" i="16"/>
  <c r="BZ53" i="16"/>
  <c r="CA53" i="16"/>
  <c r="CB53" i="16"/>
  <c r="CC53" i="16"/>
  <c r="CD53" i="16"/>
  <c r="CE53" i="16"/>
  <c r="CF53" i="16"/>
  <c r="CG53" i="16"/>
  <c r="CH53" i="16"/>
  <c r="CI53" i="16"/>
  <c r="CJ53" i="16"/>
  <c r="CK53" i="16"/>
  <c r="CL53" i="16"/>
  <c r="CM53" i="16"/>
  <c r="CN53" i="16"/>
  <c r="CO53" i="16"/>
  <c r="CP53" i="16"/>
  <c r="CQ53" i="16"/>
  <c r="CR53" i="16"/>
  <c r="CS53" i="16"/>
  <c r="CT53" i="16"/>
  <c r="CU53" i="16"/>
  <c r="CV53" i="16"/>
  <c r="CW53" i="16"/>
  <c r="CX53" i="16"/>
  <c r="CY53" i="16"/>
  <c r="CZ53" i="16"/>
  <c r="DA53" i="16"/>
  <c r="DB53" i="16"/>
  <c r="DC53" i="16"/>
  <c r="DD53" i="16"/>
  <c r="DE53" i="16"/>
  <c r="DF53" i="16"/>
  <c r="DG53" i="16"/>
  <c r="DH53" i="16"/>
  <c r="DI53" i="16"/>
  <c r="DJ53" i="16"/>
  <c r="DK53" i="16"/>
  <c r="DL53" i="16"/>
  <c r="DM53" i="16"/>
  <c r="DN53" i="16"/>
  <c r="DO53" i="16"/>
  <c r="DP53" i="16"/>
  <c r="DQ53" i="16"/>
  <c r="DR53" i="16"/>
  <c r="DS53" i="16"/>
  <c r="DT53" i="16"/>
  <c r="DU53" i="16"/>
  <c r="DV53" i="16"/>
  <c r="DW53" i="16"/>
  <c r="DX53" i="16"/>
  <c r="DY53" i="16"/>
  <c r="DZ53" i="16"/>
  <c r="EA53" i="16"/>
  <c r="EB53" i="16"/>
  <c r="EC53" i="16"/>
  <c r="ED53" i="16"/>
  <c r="EE53" i="16"/>
  <c r="EF53" i="16"/>
  <c r="EG53" i="16"/>
  <c r="EH53" i="16"/>
  <c r="EI53" i="16"/>
  <c r="EJ53" i="16"/>
  <c r="EK53" i="16"/>
  <c r="EL53" i="16"/>
  <c r="EM53" i="16"/>
  <c r="EN53" i="16"/>
  <c r="EO53" i="16"/>
  <c r="EP53" i="16"/>
  <c r="EQ53" i="16"/>
  <c r="ER53" i="16"/>
  <c r="T54" i="16"/>
  <c r="U54" i="16"/>
  <c r="V54" i="16"/>
  <c r="W54" i="16"/>
  <c r="X54" i="16"/>
  <c r="Y54" i="16"/>
  <c r="Z54" i="16"/>
  <c r="AA54" i="16"/>
  <c r="AB54" i="16"/>
  <c r="AC54" i="16"/>
  <c r="AD54" i="16"/>
  <c r="AE54" i="16"/>
  <c r="AF54" i="16"/>
  <c r="AG54" i="16"/>
  <c r="AH54" i="16"/>
  <c r="AI54" i="16"/>
  <c r="AJ54" i="16"/>
  <c r="AK54" i="16"/>
  <c r="AL54" i="16"/>
  <c r="AM54" i="16"/>
  <c r="AN54" i="16"/>
  <c r="AO54" i="16"/>
  <c r="AP54" i="16"/>
  <c r="AQ54" i="16"/>
  <c r="AR54" i="16"/>
  <c r="AS54" i="16"/>
  <c r="AT54" i="16"/>
  <c r="AU54" i="16"/>
  <c r="AV54" i="16"/>
  <c r="AW54" i="16"/>
  <c r="AX54" i="16"/>
  <c r="AY54" i="16"/>
  <c r="AZ54" i="16"/>
  <c r="BA54" i="16"/>
  <c r="BB54" i="16"/>
  <c r="BC54" i="16"/>
  <c r="BD54" i="16"/>
  <c r="BE54" i="16"/>
  <c r="BF54" i="16"/>
  <c r="BG54" i="16"/>
  <c r="BH54" i="16"/>
  <c r="BI54" i="16"/>
  <c r="BJ54" i="16"/>
  <c r="BK54" i="16"/>
  <c r="BL54" i="16"/>
  <c r="BM54" i="16"/>
  <c r="BN54" i="16"/>
  <c r="BO54" i="16"/>
  <c r="BP54" i="16"/>
  <c r="BQ54" i="16"/>
  <c r="BR54" i="16"/>
  <c r="BS54" i="16"/>
  <c r="BT54" i="16"/>
  <c r="BU54" i="16"/>
  <c r="BV54" i="16"/>
  <c r="BW54" i="16"/>
  <c r="BX54" i="16"/>
  <c r="BY54" i="16"/>
  <c r="BZ54" i="16"/>
  <c r="CA54" i="16"/>
  <c r="CB54" i="16"/>
  <c r="CC54" i="16"/>
  <c r="CD54" i="16"/>
  <c r="CE54" i="16"/>
  <c r="CF54" i="16"/>
  <c r="CG54" i="16"/>
  <c r="CH54" i="16"/>
  <c r="CI54" i="16"/>
  <c r="CJ54" i="16"/>
  <c r="CK54" i="16"/>
  <c r="CL54" i="16"/>
  <c r="CM54" i="16"/>
  <c r="CN54" i="16"/>
  <c r="CO54" i="16"/>
  <c r="CP54" i="16"/>
  <c r="CQ54" i="16"/>
  <c r="CR54" i="16"/>
  <c r="CS54" i="16"/>
  <c r="CT54" i="16"/>
  <c r="CU54" i="16"/>
  <c r="CV54" i="16"/>
  <c r="CW54" i="16"/>
  <c r="CX54" i="16"/>
  <c r="CY54" i="16"/>
  <c r="CZ54" i="16"/>
  <c r="DA54" i="16"/>
  <c r="DB54" i="16"/>
  <c r="DC54" i="16"/>
  <c r="DD54" i="16"/>
  <c r="DE54" i="16"/>
  <c r="DF54" i="16"/>
  <c r="DG54" i="16"/>
  <c r="DH54" i="16"/>
  <c r="DI54" i="16"/>
  <c r="DJ54" i="16"/>
  <c r="DK54" i="16"/>
  <c r="DL54" i="16"/>
  <c r="DM54" i="16"/>
  <c r="DN54" i="16"/>
  <c r="DO54" i="16"/>
  <c r="DP54" i="16"/>
  <c r="DQ54" i="16"/>
  <c r="DR54" i="16"/>
  <c r="DS54" i="16"/>
  <c r="DT54" i="16"/>
  <c r="DU54" i="16"/>
  <c r="DV54" i="16"/>
  <c r="DW54" i="16"/>
  <c r="DX54" i="16"/>
  <c r="DY54" i="16"/>
  <c r="DZ54" i="16"/>
  <c r="EA54" i="16"/>
  <c r="EB54" i="16"/>
  <c r="EC54" i="16"/>
  <c r="ED54" i="16"/>
  <c r="EE54" i="16"/>
  <c r="EF54" i="16"/>
  <c r="EG54" i="16"/>
  <c r="EH54" i="16"/>
  <c r="EI54" i="16"/>
  <c r="EJ54" i="16"/>
  <c r="EK54" i="16"/>
  <c r="EL54" i="16"/>
  <c r="EM54" i="16"/>
  <c r="EN54" i="16"/>
  <c r="EO54" i="16"/>
  <c r="EP54" i="16"/>
  <c r="EQ54" i="16"/>
  <c r="ER54" i="16"/>
  <c r="T55" i="16"/>
  <c r="U55" i="16"/>
  <c r="V55" i="16"/>
  <c r="W55" i="16"/>
  <c r="X55" i="16"/>
  <c r="Y55" i="16"/>
  <c r="Z55" i="16"/>
  <c r="AA55" i="16"/>
  <c r="AB55" i="16"/>
  <c r="AC55" i="16"/>
  <c r="AD55" i="16"/>
  <c r="AE55" i="16"/>
  <c r="AF55" i="16"/>
  <c r="AG55" i="16"/>
  <c r="AH55" i="16"/>
  <c r="AI55" i="16"/>
  <c r="AJ55" i="16"/>
  <c r="AK55" i="16"/>
  <c r="AL55" i="16"/>
  <c r="AM55" i="16"/>
  <c r="AN55" i="16"/>
  <c r="AO55" i="16"/>
  <c r="AP55" i="16"/>
  <c r="AQ55" i="16"/>
  <c r="AR55" i="16"/>
  <c r="AS55" i="16"/>
  <c r="AT55" i="16"/>
  <c r="AU55" i="16"/>
  <c r="AV55" i="16"/>
  <c r="AW55" i="16"/>
  <c r="AX55" i="16"/>
  <c r="AY55" i="16"/>
  <c r="AZ55" i="16"/>
  <c r="BA55" i="16"/>
  <c r="BB55" i="16"/>
  <c r="BC55" i="16"/>
  <c r="BD55" i="16"/>
  <c r="BE55" i="16"/>
  <c r="BF55" i="16"/>
  <c r="BG55" i="16"/>
  <c r="BH55" i="16"/>
  <c r="BI55" i="16"/>
  <c r="BJ55" i="16"/>
  <c r="BK55" i="16"/>
  <c r="BL55" i="16"/>
  <c r="BM55" i="16"/>
  <c r="BN55" i="16"/>
  <c r="BO55" i="16"/>
  <c r="BP55" i="16"/>
  <c r="BQ55" i="16"/>
  <c r="BR55" i="16"/>
  <c r="BS55" i="16"/>
  <c r="BT55" i="16"/>
  <c r="BU55" i="16"/>
  <c r="BV55" i="16"/>
  <c r="BW55" i="16"/>
  <c r="BX55" i="16"/>
  <c r="BY55" i="16"/>
  <c r="BZ55" i="16"/>
  <c r="CA55" i="16"/>
  <c r="CB55" i="16"/>
  <c r="CC55" i="16"/>
  <c r="CD55" i="16"/>
  <c r="CE55" i="16"/>
  <c r="CF55" i="16"/>
  <c r="CG55" i="16"/>
  <c r="CH55" i="16"/>
  <c r="CI55" i="16"/>
  <c r="CJ55" i="16"/>
  <c r="CK55" i="16"/>
  <c r="CL55" i="16"/>
  <c r="CM55" i="16"/>
  <c r="CN55" i="16"/>
  <c r="CO55" i="16"/>
  <c r="CP55" i="16"/>
  <c r="CQ55" i="16"/>
  <c r="CR55" i="16"/>
  <c r="CS55" i="16"/>
  <c r="CT55" i="16"/>
  <c r="CU55" i="16"/>
  <c r="CV55" i="16"/>
  <c r="CW55" i="16"/>
  <c r="CX55" i="16"/>
  <c r="CY55" i="16"/>
  <c r="CZ55" i="16"/>
  <c r="DA55" i="16"/>
  <c r="DB55" i="16"/>
  <c r="DC55" i="16"/>
  <c r="DD55" i="16"/>
  <c r="DE55" i="16"/>
  <c r="DF55" i="16"/>
  <c r="DG55" i="16"/>
  <c r="DH55" i="16"/>
  <c r="DI55" i="16"/>
  <c r="DJ55" i="16"/>
  <c r="DK55" i="16"/>
  <c r="DL55" i="16"/>
  <c r="DM55" i="16"/>
  <c r="DN55" i="16"/>
  <c r="DO55" i="16"/>
  <c r="DP55" i="16"/>
  <c r="DQ55" i="16"/>
  <c r="DR55" i="16"/>
  <c r="DS55" i="16"/>
  <c r="DT55" i="16"/>
  <c r="DU55" i="16"/>
  <c r="DV55" i="16"/>
  <c r="DW55" i="16"/>
  <c r="DX55" i="16"/>
  <c r="DY55" i="16"/>
  <c r="DZ55" i="16"/>
  <c r="EA55" i="16"/>
  <c r="EB55" i="16"/>
  <c r="EC55" i="16"/>
  <c r="ED55" i="16"/>
  <c r="EE55" i="16"/>
  <c r="EF55" i="16"/>
  <c r="EG55" i="16"/>
  <c r="EH55" i="16"/>
  <c r="EI55" i="16"/>
  <c r="EJ55" i="16"/>
  <c r="EK55" i="16"/>
  <c r="EL55" i="16"/>
  <c r="EM55" i="16"/>
  <c r="EN55" i="16"/>
  <c r="EO55" i="16"/>
  <c r="EP55" i="16"/>
  <c r="EQ55" i="16"/>
  <c r="ER55" i="16"/>
  <c r="T56" i="16"/>
  <c r="U56" i="16"/>
  <c r="V56" i="16"/>
  <c r="W56" i="16"/>
  <c r="X56" i="16"/>
  <c r="Y56" i="16"/>
  <c r="Z56" i="16"/>
  <c r="AA56" i="16"/>
  <c r="AB56" i="16"/>
  <c r="AC56" i="16"/>
  <c r="AD56" i="16"/>
  <c r="AE56" i="16"/>
  <c r="AF56" i="16"/>
  <c r="AG56" i="16"/>
  <c r="AH56" i="16"/>
  <c r="AI56" i="16"/>
  <c r="AJ56" i="16"/>
  <c r="AK56" i="16"/>
  <c r="AL56" i="16"/>
  <c r="AM56" i="16"/>
  <c r="AN56" i="16"/>
  <c r="AO56" i="16"/>
  <c r="AP56" i="16"/>
  <c r="AQ56" i="16"/>
  <c r="AR56" i="16"/>
  <c r="AS56" i="16"/>
  <c r="AT56" i="16"/>
  <c r="AU56" i="16"/>
  <c r="AV56" i="16"/>
  <c r="AW56" i="16"/>
  <c r="AX56" i="16"/>
  <c r="AY56" i="16"/>
  <c r="AZ56" i="16"/>
  <c r="BA56" i="16"/>
  <c r="BB56" i="16"/>
  <c r="BC56" i="16"/>
  <c r="BD56" i="16"/>
  <c r="BE56" i="16"/>
  <c r="BF56" i="16"/>
  <c r="BG56" i="16"/>
  <c r="BH56" i="16"/>
  <c r="BI56" i="16"/>
  <c r="BJ56" i="16"/>
  <c r="BK56" i="16"/>
  <c r="BL56" i="16"/>
  <c r="BM56" i="16"/>
  <c r="BN56" i="16"/>
  <c r="BO56" i="16"/>
  <c r="BP56" i="16"/>
  <c r="BQ56" i="16"/>
  <c r="BR56" i="16"/>
  <c r="BS56" i="16"/>
  <c r="BT56" i="16"/>
  <c r="BU56" i="16"/>
  <c r="BV56" i="16"/>
  <c r="BW56" i="16"/>
  <c r="BX56" i="16"/>
  <c r="BY56" i="16"/>
  <c r="BZ56" i="16"/>
  <c r="CA56" i="16"/>
  <c r="CB56" i="16"/>
  <c r="CC56" i="16"/>
  <c r="CD56" i="16"/>
  <c r="CE56" i="16"/>
  <c r="CF56" i="16"/>
  <c r="CG56" i="16"/>
  <c r="CH56" i="16"/>
  <c r="CI56" i="16"/>
  <c r="CJ56" i="16"/>
  <c r="CK56" i="16"/>
  <c r="CL56" i="16"/>
  <c r="CM56" i="16"/>
  <c r="CN56" i="16"/>
  <c r="CO56" i="16"/>
  <c r="CP56" i="16"/>
  <c r="CQ56" i="16"/>
  <c r="CR56" i="16"/>
  <c r="CS56" i="16"/>
  <c r="CT56" i="16"/>
  <c r="CU56" i="16"/>
  <c r="CV56" i="16"/>
  <c r="CW56" i="16"/>
  <c r="CX56" i="16"/>
  <c r="CY56" i="16"/>
  <c r="CZ56" i="16"/>
  <c r="DA56" i="16"/>
  <c r="DB56" i="16"/>
  <c r="DC56" i="16"/>
  <c r="DD56" i="16"/>
  <c r="DE56" i="16"/>
  <c r="DF56" i="16"/>
  <c r="DG56" i="16"/>
  <c r="DH56" i="16"/>
  <c r="DI56" i="16"/>
  <c r="DJ56" i="16"/>
  <c r="DK56" i="16"/>
  <c r="DL56" i="16"/>
  <c r="DM56" i="16"/>
  <c r="DN56" i="16"/>
  <c r="DO56" i="16"/>
  <c r="DP56" i="16"/>
  <c r="DQ56" i="16"/>
  <c r="DR56" i="16"/>
  <c r="DS56" i="16"/>
  <c r="DT56" i="16"/>
  <c r="DU56" i="16"/>
  <c r="DV56" i="16"/>
  <c r="DW56" i="16"/>
  <c r="DX56" i="16"/>
  <c r="DY56" i="16"/>
  <c r="DZ56" i="16"/>
  <c r="EA56" i="16"/>
  <c r="EB56" i="16"/>
  <c r="EC56" i="16"/>
  <c r="ED56" i="16"/>
  <c r="EE56" i="16"/>
  <c r="EF56" i="16"/>
  <c r="EG56" i="16"/>
  <c r="EH56" i="16"/>
  <c r="EI56" i="16"/>
  <c r="EJ56" i="16"/>
  <c r="EK56" i="16"/>
  <c r="EL56" i="16"/>
  <c r="EM56" i="16"/>
  <c r="EN56" i="16"/>
  <c r="EO56" i="16"/>
  <c r="EP56" i="16"/>
  <c r="EQ56" i="16"/>
  <c r="ER56" i="16"/>
  <c r="T57" i="16"/>
  <c r="U57" i="16"/>
  <c r="V57" i="16"/>
  <c r="W57" i="16"/>
  <c r="X57" i="16"/>
  <c r="Y57" i="16"/>
  <c r="Z57" i="16"/>
  <c r="AA57" i="16"/>
  <c r="AB57" i="16"/>
  <c r="AC57" i="16"/>
  <c r="AD57" i="16"/>
  <c r="AE57" i="16"/>
  <c r="AF57" i="16"/>
  <c r="AG57" i="16"/>
  <c r="AH57" i="16"/>
  <c r="AI57" i="16"/>
  <c r="AJ57" i="16"/>
  <c r="AK57" i="16"/>
  <c r="AL57" i="16"/>
  <c r="AM57" i="16"/>
  <c r="AN57" i="16"/>
  <c r="AO57" i="16"/>
  <c r="AP57" i="16"/>
  <c r="AQ57" i="16"/>
  <c r="AR57" i="16"/>
  <c r="AS57" i="16"/>
  <c r="AT57" i="16"/>
  <c r="AU57" i="16"/>
  <c r="AV57" i="16"/>
  <c r="AW57" i="16"/>
  <c r="AX57" i="16"/>
  <c r="AY57" i="16"/>
  <c r="AZ57" i="16"/>
  <c r="BA57" i="16"/>
  <c r="BB57" i="16"/>
  <c r="BC57" i="16"/>
  <c r="BD57" i="16"/>
  <c r="BE57" i="16"/>
  <c r="BF57" i="16"/>
  <c r="BG57" i="16"/>
  <c r="BH57" i="16"/>
  <c r="BI57" i="16"/>
  <c r="BJ57" i="16"/>
  <c r="BK57" i="16"/>
  <c r="BL57" i="16"/>
  <c r="BM57" i="16"/>
  <c r="BN57" i="16"/>
  <c r="BO57" i="16"/>
  <c r="BP57" i="16"/>
  <c r="BQ57" i="16"/>
  <c r="BR57" i="16"/>
  <c r="BS57" i="16"/>
  <c r="BT57" i="16"/>
  <c r="BU57" i="16"/>
  <c r="BV57" i="16"/>
  <c r="BW57" i="16"/>
  <c r="BX57" i="16"/>
  <c r="BY57" i="16"/>
  <c r="BZ57" i="16"/>
  <c r="CA57" i="16"/>
  <c r="CB57" i="16"/>
  <c r="CC57" i="16"/>
  <c r="CD57" i="16"/>
  <c r="CE57" i="16"/>
  <c r="CF57" i="16"/>
  <c r="CG57" i="16"/>
  <c r="CH57" i="16"/>
  <c r="CI57" i="16"/>
  <c r="CJ57" i="16"/>
  <c r="CK57" i="16"/>
  <c r="CL57" i="16"/>
  <c r="CM57" i="16"/>
  <c r="CN57" i="16"/>
  <c r="CO57" i="16"/>
  <c r="CP57" i="16"/>
  <c r="CQ57" i="16"/>
  <c r="CR57" i="16"/>
  <c r="CS57" i="16"/>
  <c r="CT57" i="16"/>
  <c r="CU57" i="16"/>
  <c r="CV57" i="16"/>
  <c r="CW57" i="16"/>
  <c r="CX57" i="16"/>
  <c r="CY57" i="16"/>
  <c r="CZ57" i="16"/>
  <c r="DA57" i="16"/>
  <c r="DB57" i="16"/>
  <c r="DC57" i="16"/>
  <c r="DD57" i="16"/>
  <c r="DE57" i="16"/>
  <c r="DF57" i="16"/>
  <c r="DG57" i="16"/>
  <c r="DH57" i="16"/>
  <c r="DI57" i="16"/>
  <c r="DJ57" i="16"/>
  <c r="DK57" i="16"/>
  <c r="DL57" i="16"/>
  <c r="DM57" i="16"/>
  <c r="DN57" i="16"/>
  <c r="DO57" i="16"/>
  <c r="DP57" i="16"/>
  <c r="DQ57" i="16"/>
  <c r="DR57" i="16"/>
  <c r="DS57" i="16"/>
  <c r="DT57" i="16"/>
  <c r="DU57" i="16"/>
  <c r="DV57" i="16"/>
  <c r="DW57" i="16"/>
  <c r="DX57" i="16"/>
  <c r="DY57" i="16"/>
  <c r="DZ57" i="16"/>
  <c r="EA57" i="16"/>
  <c r="EB57" i="16"/>
  <c r="EC57" i="16"/>
  <c r="ED57" i="16"/>
  <c r="EE57" i="16"/>
  <c r="EF57" i="16"/>
  <c r="EG57" i="16"/>
  <c r="EH57" i="16"/>
  <c r="EI57" i="16"/>
  <c r="EJ57" i="16"/>
  <c r="EK57" i="16"/>
  <c r="EL57" i="16"/>
  <c r="EM57" i="16"/>
  <c r="EN57" i="16"/>
  <c r="EO57" i="16"/>
  <c r="EP57" i="16"/>
  <c r="EQ57" i="16"/>
  <c r="ER57" i="16"/>
  <c r="T58" i="16"/>
  <c r="U58" i="16"/>
  <c r="V58" i="16"/>
  <c r="W58" i="16"/>
  <c r="X58" i="16"/>
  <c r="Y58" i="16"/>
  <c r="Z58" i="16"/>
  <c r="AA58" i="16"/>
  <c r="AB58" i="16"/>
  <c r="AC58" i="16"/>
  <c r="AD58" i="16"/>
  <c r="AE58" i="16"/>
  <c r="AF58" i="16"/>
  <c r="AG58" i="16"/>
  <c r="AH58" i="16"/>
  <c r="AI58" i="16"/>
  <c r="AJ58" i="16"/>
  <c r="AK58" i="16"/>
  <c r="AL58" i="16"/>
  <c r="AM58" i="16"/>
  <c r="AN58" i="16"/>
  <c r="AO58" i="16"/>
  <c r="AP58" i="16"/>
  <c r="AQ58" i="16"/>
  <c r="AR58" i="16"/>
  <c r="AS58" i="16"/>
  <c r="AT58" i="16"/>
  <c r="AU58" i="16"/>
  <c r="AV58" i="16"/>
  <c r="AW58" i="16"/>
  <c r="AX58" i="16"/>
  <c r="AY58" i="16"/>
  <c r="AZ58" i="16"/>
  <c r="BA58" i="16"/>
  <c r="BB58" i="16"/>
  <c r="BC58" i="16"/>
  <c r="BD58" i="16"/>
  <c r="BE58" i="16"/>
  <c r="BF58" i="16"/>
  <c r="BG58" i="16"/>
  <c r="BH58" i="16"/>
  <c r="BI58" i="16"/>
  <c r="BJ58" i="16"/>
  <c r="BK58" i="16"/>
  <c r="BL58" i="16"/>
  <c r="BM58" i="16"/>
  <c r="BN58" i="16"/>
  <c r="BO58" i="16"/>
  <c r="BP58" i="16"/>
  <c r="BQ58" i="16"/>
  <c r="BR58" i="16"/>
  <c r="BS58" i="16"/>
  <c r="BT58" i="16"/>
  <c r="BU58" i="16"/>
  <c r="BV58" i="16"/>
  <c r="BW58" i="16"/>
  <c r="BX58" i="16"/>
  <c r="BY58" i="16"/>
  <c r="BZ58" i="16"/>
  <c r="CA58" i="16"/>
  <c r="CB58" i="16"/>
  <c r="CC58" i="16"/>
  <c r="CD58" i="16"/>
  <c r="CE58" i="16"/>
  <c r="CF58" i="16"/>
  <c r="CG58" i="16"/>
  <c r="CH58" i="16"/>
  <c r="CI58" i="16"/>
  <c r="CJ58" i="16"/>
  <c r="CK58" i="16"/>
  <c r="CL58" i="16"/>
  <c r="CM58" i="16"/>
  <c r="CN58" i="16"/>
  <c r="CO58" i="16"/>
  <c r="CP58" i="16"/>
  <c r="CQ58" i="16"/>
  <c r="CR58" i="16"/>
  <c r="CS58" i="16"/>
  <c r="CT58" i="16"/>
  <c r="CU58" i="16"/>
  <c r="CV58" i="16"/>
  <c r="CW58" i="16"/>
  <c r="CX58" i="16"/>
  <c r="CY58" i="16"/>
  <c r="CZ58" i="16"/>
  <c r="DA58" i="16"/>
  <c r="DB58" i="16"/>
  <c r="DC58" i="16"/>
  <c r="DD58" i="16"/>
  <c r="DE58" i="16"/>
  <c r="DF58" i="16"/>
  <c r="DG58" i="16"/>
  <c r="DH58" i="16"/>
  <c r="DI58" i="16"/>
  <c r="DJ58" i="16"/>
  <c r="DK58" i="16"/>
  <c r="DL58" i="16"/>
  <c r="DM58" i="16"/>
  <c r="DN58" i="16"/>
  <c r="DO58" i="16"/>
  <c r="DP58" i="16"/>
  <c r="DQ58" i="16"/>
  <c r="DR58" i="16"/>
  <c r="DS58" i="16"/>
  <c r="DT58" i="16"/>
  <c r="DU58" i="16"/>
  <c r="DV58" i="16"/>
  <c r="DW58" i="16"/>
  <c r="DX58" i="16"/>
  <c r="DY58" i="16"/>
  <c r="DZ58" i="16"/>
  <c r="EA58" i="16"/>
  <c r="EB58" i="16"/>
  <c r="EC58" i="16"/>
  <c r="ED58" i="16"/>
  <c r="EE58" i="16"/>
  <c r="EF58" i="16"/>
  <c r="EG58" i="16"/>
  <c r="EH58" i="16"/>
  <c r="EI58" i="16"/>
  <c r="EJ58" i="16"/>
  <c r="EK58" i="16"/>
  <c r="EL58" i="16"/>
  <c r="EM58" i="16"/>
  <c r="EN58" i="16"/>
  <c r="EO58" i="16"/>
  <c r="EP58" i="16"/>
  <c r="EQ58" i="16"/>
  <c r="ER58" i="16"/>
  <c r="T59" i="16"/>
  <c r="U59" i="16"/>
  <c r="V59" i="16"/>
  <c r="W59" i="16"/>
  <c r="X59" i="16"/>
  <c r="Y59" i="16"/>
  <c r="Z59" i="16"/>
  <c r="AA59" i="16"/>
  <c r="AB59" i="16"/>
  <c r="AC59" i="16"/>
  <c r="AD59" i="16"/>
  <c r="AE59" i="16"/>
  <c r="AF59" i="16"/>
  <c r="AG59" i="16"/>
  <c r="AH59" i="16"/>
  <c r="AI59" i="16"/>
  <c r="AJ59" i="16"/>
  <c r="AK59" i="16"/>
  <c r="AL59" i="16"/>
  <c r="AM59" i="16"/>
  <c r="AN59" i="16"/>
  <c r="AO59" i="16"/>
  <c r="AP59" i="16"/>
  <c r="AQ59" i="16"/>
  <c r="AR59" i="16"/>
  <c r="AS59" i="16"/>
  <c r="AT59" i="16"/>
  <c r="AU59" i="16"/>
  <c r="AV59" i="16"/>
  <c r="AW59" i="16"/>
  <c r="AX59" i="16"/>
  <c r="AY59" i="16"/>
  <c r="AZ59" i="16"/>
  <c r="BA59" i="16"/>
  <c r="BB59" i="16"/>
  <c r="BC59" i="16"/>
  <c r="BD59" i="16"/>
  <c r="BE59" i="16"/>
  <c r="BF59" i="16"/>
  <c r="BG59" i="16"/>
  <c r="BH59" i="16"/>
  <c r="BI59" i="16"/>
  <c r="BJ59" i="16"/>
  <c r="BK59" i="16"/>
  <c r="BL59" i="16"/>
  <c r="BM59" i="16"/>
  <c r="BN59" i="16"/>
  <c r="BO59" i="16"/>
  <c r="BP59" i="16"/>
  <c r="BQ59" i="16"/>
  <c r="BR59" i="16"/>
  <c r="BS59" i="16"/>
  <c r="BT59" i="16"/>
  <c r="BU59" i="16"/>
  <c r="BV59" i="16"/>
  <c r="BW59" i="16"/>
  <c r="BX59" i="16"/>
  <c r="BY59" i="16"/>
  <c r="BZ59" i="16"/>
  <c r="CA59" i="16"/>
  <c r="CB59" i="16"/>
  <c r="CC59" i="16"/>
  <c r="CD59" i="16"/>
  <c r="CE59" i="16"/>
  <c r="CF59" i="16"/>
  <c r="CG59" i="16"/>
  <c r="CH59" i="16"/>
  <c r="CI59" i="16"/>
  <c r="CJ59" i="16"/>
  <c r="CK59" i="16"/>
  <c r="CL59" i="16"/>
  <c r="CM59" i="16"/>
  <c r="CN59" i="16"/>
  <c r="CO59" i="16"/>
  <c r="CP59" i="16"/>
  <c r="CQ59" i="16"/>
  <c r="CR59" i="16"/>
  <c r="CS59" i="16"/>
  <c r="CT59" i="16"/>
  <c r="CU59" i="16"/>
  <c r="CV59" i="16"/>
  <c r="CW59" i="16"/>
  <c r="CX59" i="16"/>
  <c r="CY59" i="16"/>
  <c r="CZ59" i="16"/>
  <c r="DA59" i="16"/>
  <c r="DB59" i="16"/>
  <c r="DC59" i="16"/>
  <c r="DD59" i="16"/>
  <c r="DE59" i="16"/>
  <c r="DF59" i="16"/>
  <c r="DG59" i="16"/>
  <c r="DH59" i="16"/>
  <c r="DI59" i="16"/>
  <c r="DJ59" i="16"/>
  <c r="DK59" i="16"/>
  <c r="DL59" i="16"/>
  <c r="DM59" i="16"/>
  <c r="DN59" i="16"/>
  <c r="DO59" i="16"/>
  <c r="DP59" i="16"/>
  <c r="DQ59" i="16"/>
  <c r="DR59" i="16"/>
  <c r="DS59" i="16"/>
  <c r="DT59" i="16"/>
  <c r="DU59" i="16"/>
  <c r="DV59" i="16"/>
  <c r="DW59" i="16"/>
  <c r="DX59" i="16"/>
  <c r="DY59" i="16"/>
  <c r="DZ59" i="16"/>
  <c r="EA59" i="16"/>
  <c r="EB59" i="16"/>
  <c r="EC59" i="16"/>
  <c r="ED59" i="16"/>
  <c r="EE59" i="16"/>
  <c r="EF59" i="16"/>
  <c r="EG59" i="16"/>
  <c r="EH59" i="16"/>
  <c r="EI59" i="16"/>
  <c r="EJ59" i="16"/>
  <c r="EK59" i="16"/>
  <c r="EL59" i="16"/>
  <c r="EM59" i="16"/>
  <c r="EN59" i="16"/>
  <c r="EO59" i="16"/>
  <c r="EP59" i="16"/>
  <c r="EQ59" i="16"/>
  <c r="ER59" i="16"/>
  <c r="T60" i="16"/>
  <c r="U60" i="16"/>
  <c r="V60" i="16"/>
  <c r="W60" i="16"/>
  <c r="X60" i="16"/>
  <c r="Y60" i="16"/>
  <c r="Z60" i="16"/>
  <c r="AA60" i="16"/>
  <c r="AB60" i="16"/>
  <c r="AC60" i="16"/>
  <c r="AD60" i="16"/>
  <c r="AE60" i="16"/>
  <c r="AF60" i="16"/>
  <c r="AG60" i="16"/>
  <c r="AH60" i="16"/>
  <c r="AI60" i="16"/>
  <c r="AJ60" i="16"/>
  <c r="AK60" i="16"/>
  <c r="AL60" i="16"/>
  <c r="AM60" i="16"/>
  <c r="AN60" i="16"/>
  <c r="AO60" i="16"/>
  <c r="AP60" i="16"/>
  <c r="AQ60" i="16"/>
  <c r="AR60" i="16"/>
  <c r="AS60" i="16"/>
  <c r="AT60" i="16"/>
  <c r="AU60" i="16"/>
  <c r="AV60" i="16"/>
  <c r="AW60" i="16"/>
  <c r="AX60" i="16"/>
  <c r="AY60" i="16"/>
  <c r="AZ60" i="16"/>
  <c r="BA60" i="16"/>
  <c r="BB60" i="16"/>
  <c r="BC60" i="16"/>
  <c r="BD60" i="16"/>
  <c r="BE60" i="16"/>
  <c r="BF60" i="16"/>
  <c r="BG60" i="16"/>
  <c r="BH60" i="16"/>
  <c r="BI60" i="16"/>
  <c r="BJ60" i="16"/>
  <c r="BK60" i="16"/>
  <c r="BL60" i="16"/>
  <c r="BM60" i="16"/>
  <c r="BN60" i="16"/>
  <c r="BO60" i="16"/>
  <c r="BP60" i="16"/>
  <c r="BQ60" i="16"/>
  <c r="BR60" i="16"/>
  <c r="BS60" i="16"/>
  <c r="BT60" i="16"/>
  <c r="BU60" i="16"/>
  <c r="BV60" i="16"/>
  <c r="BW60" i="16"/>
  <c r="BX60" i="16"/>
  <c r="BY60" i="16"/>
  <c r="BZ60" i="16"/>
  <c r="CA60" i="16"/>
  <c r="CB60" i="16"/>
  <c r="CC60" i="16"/>
  <c r="CD60" i="16"/>
  <c r="CE60" i="16"/>
  <c r="CF60" i="16"/>
  <c r="CG60" i="16"/>
  <c r="CH60" i="16"/>
  <c r="CI60" i="16"/>
  <c r="CJ60" i="16"/>
  <c r="CK60" i="16"/>
  <c r="CL60" i="16"/>
  <c r="CM60" i="16"/>
  <c r="CN60" i="16"/>
  <c r="CO60" i="16"/>
  <c r="CP60" i="16"/>
  <c r="CQ60" i="16"/>
  <c r="CR60" i="16"/>
  <c r="CS60" i="16"/>
  <c r="CT60" i="16"/>
  <c r="CU60" i="16"/>
  <c r="CV60" i="16"/>
  <c r="CW60" i="16"/>
  <c r="CX60" i="16"/>
  <c r="CY60" i="16"/>
  <c r="CZ60" i="16"/>
  <c r="DA60" i="16"/>
  <c r="DB60" i="16"/>
  <c r="DC60" i="16"/>
  <c r="DD60" i="16"/>
  <c r="DE60" i="16"/>
  <c r="DF60" i="16"/>
  <c r="DG60" i="16"/>
  <c r="DH60" i="16"/>
  <c r="DI60" i="16"/>
  <c r="DJ60" i="16"/>
  <c r="DK60" i="16"/>
  <c r="DL60" i="16"/>
  <c r="DM60" i="16"/>
  <c r="DN60" i="16"/>
  <c r="DO60" i="16"/>
  <c r="DP60" i="16"/>
  <c r="DQ60" i="16"/>
  <c r="DR60" i="16"/>
  <c r="DS60" i="16"/>
  <c r="DT60" i="16"/>
  <c r="DU60" i="16"/>
  <c r="DV60" i="16"/>
  <c r="DW60" i="16"/>
  <c r="DX60" i="16"/>
  <c r="DY60" i="16"/>
  <c r="DZ60" i="16"/>
  <c r="EA60" i="16"/>
  <c r="EB60" i="16"/>
  <c r="EC60" i="16"/>
  <c r="ED60" i="16"/>
  <c r="EE60" i="16"/>
  <c r="EF60" i="16"/>
  <c r="EG60" i="16"/>
  <c r="EH60" i="16"/>
  <c r="EI60" i="16"/>
  <c r="EJ60" i="16"/>
  <c r="EK60" i="16"/>
  <c r="EL60" i="16"/>
  <c r="EM60" i="16"/>
  <c r="EN60" i="16"/>
  <c r="EO60" i="16"/>
  <c r="EP60" i="16"/>
  <c r="EQ60" i="16"/>
  <c r="ER60" i="16"/>
  <c r="T61" i="16"/>
  <c r="U61" i="16"/>
  <c r="V61" i="16"/>
  <c r="W61" i="16"/>
  <c r="X61" i="16"/>
  <c r="Y61" i="16"/>
  <c r="Z61" i="16"/>
  <c r="AA61" i="16"/>
  <c r="AB61" i="16"/>
  <c r="AC61" i="16"/>
  <c r="AD61" i="16"/>
  <c r="AE61" i="16"/>
  <c r="AF61" i="16"/>
  <c r="AG61" i="16"/>
  <c r="AH61" i="16"/>
  <c r="AI61" i="16"/>
  <c r="AJ61" i="16"/>
  <c r="AK61" i="16"/>
  <c r="AL61" i="16"/>
  <c r="AM61" i="16"/>
  <c r="AN61" i="16"/>
  <c r="AO61" i="16"/>
  <c r="AP61" i="16"/>
  <c r="AQ61" i="16"/>
  <c r="AR61" i="16"/>
  <c r="AS61" i="16"/>
  <c r="AT61" i="16"/>
  <c r="AU61" i="16"/>
  <c r="AV61" i="16"/>
  <c r="AW61" i="16"/>
  <c r="AX61" i="16"/>
  <c r="AY61" i="16"/>
  <c r="AZ61" i="16"/>
  <c r="BA61" i="16"/>
  <c r="BB61" i="16"/>
  <c r="BC61" i="16"/>
  <c r="BD61" i="16"/>
  <c r="BE61" i="16"/>
  <c r="BF61" i="16"/>
  <c r="BG61" i="16"/>
  <c r="BH61" i="16"/>
  <c r="BI61" i="16"/>
  <c r="BJ61" i="16"/>
  <c r="BK61" i="16"/>
  <c r="BL61" i="16"/>
  <c r="BM61" i="16"/>
  <c r="BN61" i="16"/>
  <c r="BO61" i="16"/>
  <c r="BP61" i="16"/>
  <c r="BQ61" i="16"/>
  <c r="BR61" i="16"/>
  <c r="BS61" i="16"/>
  <c r="BT61" i="16"/>
  <c r="BU61" i="16"/>
  <c r="BV61" i="16"/>
  <c r="BW61" i="16"/>
  <c r="BX61" i="16"/>
  <c r="BY61" i="16"/>
  <c r="BZ61" i="16"/>
  <c r="CA61" i="16"/>
  <c r="CB61" i="16"/>
  <c r="CC61" i="16"/>
  <c r="CD61" i="16"/>
  <c r="CE61" i="16"/>
  <c r="CF61" i="16"/>
  <c r="CG61" i="16"/>
  <c r="CH61" i="16"/>
  <c r="CI61" i="16"/>
  <c r="CJ61" i="16"/>
  <c r="CK61" i="16"/>
  <c r="CL61" i="16"/>
  <c r="CM61" i="16"/>
  <c r="CN61" i="16"/>
  <c r="CO61" i="16"/>
  <c r="CP61" i="16"/>
  <c r="CQ61" i="16"/>
  <c r="CR61" i="16"/>
  <c r="CS61" i="16"/>
  <c r="CT61" i="16"/>
  <c r="CU61" i="16"/>
  <c r="CV61" i="16"/>
  <c r="CW61" i="16"/>
  <c r="CX61" i="16"/>
  <c r="CY61" i="16"/>
  <c r="CZ61" i="16"/>
  <c r="DA61" i="16"/>
  <c r="DB61" i="16"/>
  <c r="DC61" i="16"/>
  <c r="DD61" i="16"/>
  <c r="DE61" i="16"/>
  <c r="DF61" i="16"/>
  <c r="DG61" i="16"/>
  <c r="DH61" i="16"/>
  <c r="DI61" i="16"/>
  <c r="DJ61" i="16"/>
  <c r="DK61" i="16"/>
  <c r="DL61" i="16"/>
  <c r="DM61" i="16"/>
  <c r="DN61" i="16"/>
  <c r="DO61" i="16"/>
  <c r="DP61" i="16"/>
  <c r="DQ61" i="16"/>
  <c r="DR61" i="16"/>
  <c r="DS61" i="16"/>
  <c r="DT61" i="16"/>
  <c r="DU61" i="16"/>
  <c r="DV61" i="16"/>
  <c r="DW61" i="16"/>
  <c r="DX61" i="16"/>
  <c r="DY61" i="16"/>
  <c r="DZ61" i="16"/>
  <c r="EA61" i="16"/>
  <c r="EB61" i="16"/>
  <c r="EC61" i="16"/>
  <c r="ED61" i="16"/>
  <c r="EE61" i="16"/>
  <c r="EF61" i="16"/>
  <c r="EG61" i="16"/>
  <c r="EH61" i="16"/>
  <c r="EI61" i="16"/>
  <c r="EJ61" i="16"/>
  <c r="EK61" i="16"/>
  <c r="EL61" i="16"/>
  <c r="EM61" i="16"/>
  <c r="EN61" i="16"/>
  <c r="EO61" i="16"/>
  <c r="EP61" i="16"/>
  <c r="EQ61" i="16"/>
  <c r="ER61" i="16"/>
  <c r="T62" i="16"/>
  <c r="U62" i="16"/>
  <c r="V62" i="16"/>
  <c r="W62" i="16"/>
  <c r="X62" i="16"/>
  <c r="Y62" i="16"/>
  <c r="Z62" i="16"/>
  <c r="AA62" i="16"/>
  <c r="AB62" i="16"/>
  <c r="AC62" i="16"/>
  <c r="AD62" i="16"/>
  <c r="AE62" i="16"/>
  <c r="AF62" i="16"/>
  <c r="AG62" i="16"/>
  <c r="AH62" i="16"/>
  <c r="AI62" i="16"/>
  <c r="AJ62" i="16"/>
  <c r="AK62" i="16"/>
  <c r="AL62" i="16"/>
  <c r="AM62" i="16"/>
  <c r="AN62" i="16"/>
  <c r="AO62" i="16"/>
  <c r="AP62" i="16"/>
  <c r="AQ62" i="16"/>
  <c r="AR62" i="16"/>
  <c r="AS62" i="16"/>
  <c r="AT62" i="16"/>
  <c r="AU62" i="16"/>
  <c r="AV62" i="16"/>
  <c r="AW62" i="16"/>
  <c r="AX62" i="16"/>
  <c r="AY62" i="16"/>
  <c r="AZ62" i="16"/>
  <c r="BA62" i="16"/>
  <c r="BB62" i="16"/>
  <c r="BC62" i="16"/>
  <c r="BD62" i="16"/>
  <c r="BE62" i="16"/>
  <c r="BF62" i="16"/>
  <c r="BG62" i="16"/>
  <c r="BH62" i="16"/>
  <c r="BI62" i="16"/>
  <c r="BJ62" i="16"/>
  <c r="BK62" i="16"/>
  <c r="BL62" i="16"/>
  <c r="BM62" i="16"/>
  <c r="BN62" i="16"/>
  <c r="BO62" i="16"/>
  <c r="BP62" i="16"/>
  <c r="BQ62" i="16"/>
  <c r="BR62" i="16"/>
  <c r="BS62" i="16"/>
  <c r="BT62" i="16"/>
  <c r="BU62" i="16"/>
  <c r="BV62" i="16"/>
  <c r="BW62" i="16"/>
  <c r="BX62" i="16"/>
  <c r="BY62" i="16"/>
  <c r="BZ62" i="16"/>
  <c r="CA62" i="16"/>
  <c r="CB62" i="16"/>
  <c r="CC62" i="16"/>
  <c r="CD62" i="16"/>
  <c r="CE62" i="16"/>
  <c r="CF62" i="16"/>
  <c r="CG62" i="16"/>
  <c r="CH62" i="16"/>
  <c r="CI62" i="16"/>
  <c r="CJ62" i="16"/>
  <c r="CK62" i="16"/>
  <c r="CL62" i="16"/>
  <c r="CM62" i="16"/>
  <c r="CN62" i="16"/>
  <c r="CO62" i="16"/>
  <c r="CP62" i="16"/>
  <c r="CQ62" i="16"/>
  <c r="CR62" i="16"/>
  <c r="CS62" i="16"/>
  <c r="CT62" i="16"/>
  <c r="CU62" i="16"/>
  <c r="CV62" i="16"/>
  <c r="CW62" i="16"/>
  <c r="CX62" i="16"/>
  <c r="CY62" i="16"/>
  <c r="CZ62" i="16"/>
  <c r="DA62" i="16"/>
  <c r="DB62" i="16"/>
  <c r="DC62" i="16"/>
  <c r="DD62" i="16"/>
  <c r="DE62" i="16"/>
  <c r="DF62" i="16"/>
  <c r="DG62" i="16"/>
  <c r="DH62" i="16"/>
  <c r="DI62" i="16"/>
  <c r="DJ62" i="16"/>
  <c r="DK62" i="16"/>
  <c r="DL62" i="16"/>
  <c r="DM62" i="16"/>
  <c r="DN62" i="16"/>
  <c r="DO62" i="16"/>
  <c r="DP62" i="16"/>
  <c r="DQ62" i="16"/>
  <c r="DR62" i="16"/>
  <c r="DS62" i="16"/>
  <c r="DT62" i="16"/>
  <c r="DU62" i="16"/>
  <c r="DV62" i="16"/>
  <c r="DW62" i="16"/>
  <c r="DX62" i="16"/>
  <c r="DY62" i="16"/>
  <c r="DZ62" i="16"/>
  <c r="EA62" i="16"/>
  <c r="EB62" i="16"/>
  <c r="EC62" i="16"/>
  <c r="ED62" i="16"/>
  <c r="EE62" i="16"/>
  <c r="EF62" i="16"/>
  <c r="EG62" i="16"/>
  <c r="EH62" i="16"/>
  <c r="EI62" i="16"/>
  <c r="EJ62" i="16"/>
  <c r="EK62" i="16"/>
  <c r="EL62" i="16"/>
  <c r="EM62" i="16"/>
  <c r="EN62" i="16"/>
  <c r="EO62" i="16"/>
  <c r="EP62" i="16"/>
  <c r="EQ62" i="16"/>
  <c r="ER62" i="16"/>
  <c r="T63" i="16"/>
  <c r="U63" i="16"/>
  <c r="V63" i="16"/>
  <c r="W63" i="16"/>
  <c r="X63" i="16"/>
  <c r="Y63" i="16"/>
  <c r="Z63" i="16"/>
  <c r="AA63" i="16"/>
  <c r="AB63" i="16"/>
  <c r="AC63" i="16"/>
  <c r="AD63" i="16"/>
  <c r="AE63" i="16"/>
  <c r="AF63" i="16"/>
  <c r="AG63" i="16"/>
  <c r="AH63" i="16"/>
  <c r="AI63" i="16"/>
  <c r="AJ63" i="16"/>
  <c r="AK63" i="16"/>
  <c r="AL63" i="16"/>
  <c r="AM63" i="16"/>
  <c r="AN63" i="16"/>
  <c r="AO63" i="16"/>
  <c r="AP63" i="16"/>
  <c r="AQ63" i="16"/>
  <c r="AR63" i="16"/>
  <c r="AS63" i="16"/>
  <c r="AT63" i="16"/>
  <c r="AU63" i="16"/>
  <c r="AV63" i="16"/>
  <c r="AW63" i="16"/>
  <c r="AX63" i="16"/>
  <c r="AY63" i="16"/>
  <c r="AZ63" i="16"/>
  <c r="BA63" i="16"/>
  <c r="BB63" i="16"/>
  <c r="BC63" i="16"/>
  <c r="BD63" i="16"/>
  <c r="BE63" i="16"/>
  <c r="BF63" i="16"/>
  <c r="BG63" i="16"/>
  <c r="BH63" i="16"/>
  <c r="BI63" i="16"/>
  <c r="BJ63" i="16"/>
  <c r="BK63" i="16"/>
  <c r="BL63" i="16"/>
  <c r="BM63" i="16"/>
  <c r="BN63" i="16"/>
  <c r="BO63" i="16"/>
  <c r="BP63" i="16"/>
  <c r="BQ63" i="16"/>
  <c r="BR63" i="16"/>
  <c r="BS63" i="16"/>
  <c r="BT63" i="16"/>
  <c r="BU63" i="16"/>
  <c r="BV63" i="16"/>
  <c r="BW63" i="16"/>
  <c r="BX63" i="16"/>
  <c r="BY63" i="16"/>
  <c r="BZ63" i="16"/>
  <c r="CA63" i="16"/>
  <c r="CB63" i="16"/>
  <c r="CC63" i="16"/>
  <c r="CD63" i="16"/>
  <c r="CE63" i="16"/>
  <c r="CF63" i="16"/>
  <c r="CG63" i="16"/>
  <c r="CH63" i="16"/>
  <c r="CI63" i="16"/>
  <c r="CJ63" i="16"/>
  <c r="CK63" i="16"/>
  <c r="CL63" i="16"/>
  <c r="CM63" i="16"/>
  <c r="CN63" i="16"/>
  <c r="CO63" i="16"/>
  <c r="CP63" i="16"/>
  <c r="CQ63" i="16"/>
  <c r="CR63" i="16"/>
  <c r="CS63" i="16"/>
  <c r="CT63" i="16"/>
  <c r="CU63" i="16"/>
  <c r="CV63" i="16"/>
  <c r="CW63" i="16"/>
  <c r="CX63" i="16"/>
  <c r="CY63" i="16"/>
  <c r="CZ63" i="16"/>
  <c r="DA63" i="16"/>
  <c r="DB63" i="16"/>
  <c r="DC63" i="16"/>
  <c r="DD63" i="16"/>
  <c r="DE63" i="16"/>
  <c r="DF63" i="16"/>
  <c r="DG63" i="16"/>
  <c r="DH63" i="16"/>
  <c r="DI63" i="16"/>
  <c r="DJ63" i="16"/>
  <c r="DK63" i="16"/>
  <c r="DL63" i="16"/>
  <c r="DM63" i="16"/>
  <c r="DN63" i="16"/>
  <c r="DO63" i="16"/>
  <c r="DP63" i="16"/>
  <c r="DQ63" i="16"/>
  <c r="DR63" i="16"/>
  <c r="DS63" i="16"/>
  <c r="DT63" i="16"/>
  <c r="DU63" i="16"/>
  <c r="DV63" i="16"/>
  <c r="DW63" i="16"/>
  <c r="DX63" i="16"/>
  <c r="DY63" i="16"/>
  <c r="DZ63" i="16"/>
  <c r="EA63" i="16"/>
  <c r="EB63" i="16"/>
  <c r="EC63" i="16"/>
  <c r="ED63" i="16"/>
  <c r="EE63" i="16"/>
  <c r="EF63" i="16"/>
  <c r="EG63" i="16"/>
  <c r="EH63" i="16"/>
  <c r="EI63" i="16"/>
  <c r="EJ63" i="16"/>
  <c r="EK63" i="16"/>
  <c r="EL63" i="16"/>
  <c r="EM63" i="16"/>
  <c r="EN63" i="16"/>
  <c r="EO63" i="16"/>
  <c r="EP63" i="16"/>
  <c r="EQ63" i="16"/>
  <c r="ER63" i="16"/>
  <c r="T64" i="16"/>
  <c r="U64" i="16"/>
  <c r="V64" i="16"/>
  <c r="W64" i="16"/>
  <c r="X64" i="16"/>
  <c r="Y64" i="16"/>
  <c r="Z64" i="16"/>
  <c r="AA64" i="16"/>
  <c r="AB64" i="16"/>
  <c r="AC64" i="16"/>
  <c r="AD64" i="16"/>
  <c r="AE64" i="16"/>
  <c r="AF64" i="16"/>
  <c r="AG64" i="16"/>
  <c r="AH64" i="16"/>
  <c r="AI64" i="16"/>
  <c r="AJ64" i="16"/>
  <c r="AK64" i="16"/>
  <c r="AL64" i="16"/>
  <c r="AM64" i="16"/>
  <c r="AN64" i="16"/>
  <c r="AO64" i="16"/>
  <c r="AP64" i="16"/>
  <c r="AQ64" i="16"/>
  <c r="AR64" i="16"/>
  <c r="AS64" i="16"/>
  <c r="AT64" i="16"/>
  <c r="AU64" i="16"/>
  <c r="AV64" i="16"/>
  <c r="AW64" i="16"/>
  <c r="AX64" i="16"/>
  <c r="AY64" i="16"/>
  <c r="AZ64" i="16"/>
  <c r="BA64" i="16"/>
  <c r="BB64" i="16"/>
  <c r="BC64" i="16"/>
  <c r="BD64" i="16"/>
  <c r="BE64" i="16"/>
  <c r="BF64" i="16"/>
  <c r="BG64" i="16"/>
  <c r="BH64" i="16"/>
  <c r="BI64" i="16"/>
  <c r="BJ64" i="16"/>
  <c r="BK64" i="16"/>
  <c r="BL64" i="16"/>
  <c r="BM64" i="16"/>
  <c r="BN64" i="16"/>
  <c r="BO64" i="16"/>
  <c r="BP64" i="16"/>
  <c r="BQ64" i="16"/>
  <c r="BR64" i="16"/>
  <c r="BS64" i="16"/>
  <c r="BT64" i="16"/>
  <c r="BU64" i="16"/>
  <c r="BV64" i="16"/>
  <c r="BW64" i="16"/>
  <c r="BX64" i="16"/>
  <c r="BY64" i="16"/>
  <c r="BZ64" i="16"/>
  <c r="CA64" i="16"/>
  <c r="CB64" i="16"/>
  <c r="CC64" i="16"/>
  <c r="CD64" i="16"/>
  <c r="CE64" i="16"/>
  <c r="CF64" i="16"/>
  <c r="CG64" i="16"/>
  <c r="CH64" i="16"/>
  <c r="CI64" i="16"/>
  <c r="CJ64" i="16"/>
  <c r="CK64" i="16"/>
  <c r="CL64" i="16"/>
  <c r="CM64" i="16"/>
  <c r="CN64" i="16"/>
  <c r="CO64" i="16"/>
  <c r="CP64" i="16"/>
  <c r="CQ64" i="16"/>
  <c r="CR64" i="16"/>
  <c r="CS64" i="16"/>
  <c r="CT64" i="16"/>
  <c r="CU64" i="16"/>
  <c r="CV64" i="16"/>
  <c r="CW64" i="16"/>
  <c r="CX64" i="16"/>
  <c r="CY64" i="16"/>
  <c r="CZ64" i="16"/>
  <c r="DA64" i="16"/>
  <c r="DB64" i="16"/>
  <c r="DC64" i="16"/>
  <c r="DD64" i="16"/>
  <c r="DE64" i="16"/>
  <c r="DF64" i="16"/>
  <c r="DG64" i="16"/>
  <c r="DH64" i="16"/>
  <c r="DI64" i="16"/>
  <c r="DJ64" i="16"/>
  <c r="DK64" i="16"/>
  <c r="DL64" i="16"/>
  <c r="DM64" i="16"/>
  <c r="DN64" i="16"/>
  <c r="DO64" i="16"/>
  <c r="DP64" i="16"/>
  <c r="DQ64" i="16"/>
  <c r="DR64" i="16"/>
  <c r="DS64" i="16"/>
  <c r="DT64" i="16"/>
  <c r="DU64" i="16"/>
  <c r="DV64" i="16"/>
  <c r="DW64" i="16"/>
  <c r="DX64" i="16"/>
  <c r="DY64" i="16"/>
  <c r="DZ64" i="16"/>
  <c r="EA64" i="16"/>
  <c r="EB64" i="16"/>
  <c r="EC64" i="16"/>
  <c r="ED64" i="16"/>
  <c r="EE64" i="16"/>
  <c r="EF64" i="16"/>
  <c r="EG64" i="16"/>
  <c r="EH64" i="16"/>
  <c r="EI64" i="16"/>
  <c r="EJ64" i="16"/>
  <c r="EK64" i="16"/>
  <c r="EL64" i="16"/>
  <c r="EM64" i="16"/>
  <c r="EN64" i="16"/>
  <c r="EO64" i="16"/>
  <c r="EP64" i="16"/>
  <c r="EQ64" i="16"/>
  <c r="ER64" i="16"/>
  <c r="T65" i="16"/>
  <c r="U65" i="16"/>
  <c r="V65" i="16"/>
  <c r="W65" i="16"/>
  <c r="X65" i="16"/>
  <c r="Y65" i="16"/>
  <c r="Z65" i="16"/>
  <c r="AA65" i="16"/>
  <c r="AB65" i="16"/>
  <c r="AC65" i="16"/>
  <c r="AD65" i="16"/>
  <c r="AE65" i="16"/>
  <c r="AF65" i="16"/>
  <c r="AG65" i="16"/>
  <c r="AH65" i="16"/>
  <c r="AI65" i="16"/>
  <c r="AJ65" i="16"/>
  <c r="AK65" i="16"/>
  <c r="AL65" i="16"/>
  <c r="AM65" i="16"/>
  <c r="AN65" i="16"/>
  <c r="AO65" i="16"/>
  <c r="AP65" i="16"/>
  <c r="AQ65" i="16"/>
  <c r="AR65" i="16"/>
  <c r="AS65" i="16"/>
  <c r="AT65" i="16"/>
  <c r="AU65" i="16"/>
  <c r="AV65" i="16"/>
  <c r="AW65" i="16"/>
  <c r="AX65" i="16"/>
  <c r="AY65" i="16"/>
  <c r="AZ65" i="16"/>
  <c r="BA65" i="16"/>
  <c r="BB65" i="16"/>
  <c r="BC65" i="16"/>
  <c r="BD65" i="16"/>
  <c r="BE65" i="16"/>
  <c r="BF65" i="16"/>
  <c r="BG65" i="16"/>
  <c r="BH65" i="16"/>
  <c r="BI65" i="16"/>
  <c r="BJ65" i="16"/>
  <c r="BK65" i="16"/>
  <c r="BL65" i="16"/>
  <c r="BM65" i="16"/>
  <c r="BN65" i="16"/>
  <c r="BO65" i="16"/>
  <c r="BP65" i="16"/>
  <c r="BQ65" i="16"/>
  <c r="BR65" i="16"/>
  <c r="BS65" i="16"/>
  <c r="BT65" i="16"/>
  <c r="BU65" i="16"/>
  <c r="BV65" i="16"/>
  <c r="BW65" i="16"/>
  <c r="BX65" i="16"/>
  <c r="BY65" i="16"/>
  <c r="BZ65" i="16"/>
  <c r="CA65" i="16"/>
  <c r="CB65" i="16"/>
  <c r="CC65" i="16"/>
  <c r="CD65" i="16"/>
  <c r="CE65" i="16"/>
  <c r="CF65" i="16"/>
  <c r="CG65" i="16"/>
  <c r="CH65" i="16"/>
  <c r="CI65" i="16"/>
  <c r="CJ65" i="16"/>
  <c r="CK65" i="16"/>
  <c r="CL65" i="16"/>
  <c r="CM65" i="16"/>
  <c r="CN65" i="16"/>
  <c r="CO65" i="16"/>
  <c r="CP65" i="16"/>
  <c r="CQ65" i="16"/>
  <c r="CR65" i="16"/>
  <c r="CS65" i="16"/>
  <c r="CT65" i="16"/>
  <c r="CU65" i="16"/>
  <c r="CV65" i="16"/>
  <c r="CW65" i="16"/>
  <c r="CX65" i="16"/>
  <c r="CY65" i="16"/>
  <c r="CZ65" i="16"/>
  <c r="DA65" i="16"/>
  <c r="DB65" i="16"/>
  <c r="DC65" i="16"/>
  <c r="DD65" i="16"/>
  <c r="DE65" i="16"/>
  <c r="DF65" i="16"/>
  <c r="DG65" i="16"/>
  <c r="DH65" i="16"/>
  <c r="DI65" i="16"/>
  <c r="DJ65" i="16"/>
  <c r="DK65" i="16"/>
  <c r="DL65" i="16"/>
  <c r="DM65" i="16"/>
  <c r="DN65" i="16"/>
  <c r="DO65" i="16"/>
  <c r="DP65" i="16"/>
  <c r="DQ65" i="16"/>
  <c r="DR65" i="16"/>
  <c r="DS65" i="16"/>
  <c r="DT65" i="16"/>
  <c r="DU65" i="16"/>
  <c r="DV65" i="16"/>
  <c r="DW65" i="16"/>
  <c r="DX65" i="16"/>
  <c r="DY65" i="16"/>
  <c r="DZ65" i="16"/>
  <c r="EA65" i="16"/>
  <c r="EB65" i="16"/>
  <c r="EC65" i="16"/>
  <c r="ED65" i="16"/>
  <c r="EE65" i="16"/>
  <c r="EF65" i="16"/>
  <c r="EG65" i="16"/>
  <c r="EH65" i="16"/>
  <c r="EI65" i="16"/>
  <c r="EJ65" i="16"/>
  <c r="EK65" i="16"/>
  <c r="EL65" i="16"/>
  <c r="EM65" i="16"/>
  <c r="EN65" i="16"/>
  <c r="EO65" i="16"/>
  <c r="EP65" i="16"/>
  <c r="EQ65" i="16"/>
  <c r="ER65" i="16"/>
  <c r="T66" i="16"/>
  <c r="U66" i="16"/>
  <c r="V66" i="16"/>
  <c r="W66" i="16"/>
  <c r="X66" i="16"/>
  <c r="Y66" i="16"/>
  <c r="Z66" i="16"/>
  <c r="AA66" i="16"/>
  <c r="AB66" i="16"/>
  <c r="AC66" i="16"/>
  <c r="AD66" i="16"/>
  <c r="AE66" i="16"/>
  <c r="AF66" i="16"/>
  <c r="AG66" i="16"/>
  <c r="AH66" i="16"/>
  <c r="AI66" i="16"/>
  <c r="AJ66" i="16"/>
  <c r="AK66" i="16"/>
  <c r="AL66" i="16"/>
  <c r="AM66" i="16"/>
  <c r="AN66" i="16"/>
  <c r="AO66" i="16"/>
  <c r="AP66" i="16"/>
  <c r="AQ66" i="16"/>
  <c r="AR66" i="16"/>
  <c r="AS66" i="16"/>
  <c r="AT66" i="16"/>
  <c r="AU66" i="16"/>
  <c r="AV66" i="16"/>
  <c r="AW66" i="16"/>
  <c r="AX66" i="16"/>
  <c r="AY66" i="16"/>
  <c r="AZ66" i="16"/>
  <c r="BA66" i="16"/>
  <c r="BB66" i="16"/>
  <c r="BC66" i="16"/>
  <c r="BD66" i="16"/>
  <c r="BE66" i="16"/>
  <c r="BF66" i="16"/>
  <c r="BG66" i="16"/>
  <c r="BH66" i="16"/>
  <c r="BI66" i="16"/>
  <c r="BJ66" i="16"/>
  <c r="BK66" i="16"/>
  <c r="BL66" i="16"/>
  <c r="BM66" i="16"/>
  <c r="BN66" i="16"/>
  <c r="BO66" i="16"/>
  <c r="BP66" i="16"/>
  <c r="BQ66" i="16"/>
  <c r="BR66" i="16"/>
  <c r="BS66" i="16"/>
  <c r="BT66" i="16"/>
  <c r="BU66" i="16"/>
  <c r="BV66" i="16"/>
  <c r="BW66" i="16"/>
  <c r="BX66" i="16"/>
  <c r="BY66" i="16"/>
  <c r="BZ66" i="16"/>
  <c r="CA66" i="16"/>
  <c r="CB66" i="16"/>
  <c r="CC66" i="16"/>
  <c r="CD66" i="16"/>
  <c r="CE66" i="16"/>
  <c r="CF66" i="16"/>
  <c r="CG66" i="16"/>
  <c r="CH66" i="16"/>
  <c r="CI66" i="16"/>
  <c r="CJ66" i="16"/>
  <c r="CK66" i="16"/>
  <c r="CL66" i="16"/>
  <c r="CM66" i="16"/>
  <c r="CN66" i="16"/>
  <c r="CO66" i="16"/>
  <c r="CP66" i="16"/>
  <c r="CQ66" i="16"/>
  <c r="CR66" i="16"/>
  <c r="CS66" i="16"/>
  <c r="CT66" i="16"/>
  <c r="CU66" i="16"/>
  <c r="CV66" i="16"/>
  <c r="CW66" i="16"/>
  <c r="CX66" i="16"/>
  <c r="CY66" i="16"/>
  <c r="CZ66" i="16"/>
  <c r="DA66" i="16"/>
  <c r="DB66" i="16"/>
  <c r="DC66" i="16"/>
  <c r="DD66" i="16"/>
  <c r="DE66" i="16"/>
  <c r="DF66" i="16"/>
  <c r="DG66" i="16"/>
  <c r="DH66" i="16"/>
  <c r="DI66" i="16"/>
  <c r="DJ66" i="16"/>
  <c r="DK66" i="16"/>
  <c r="DL66" i="16"/>
  <c r="DM66" i="16"/>
  <c r="DN66" i="16"/>
  <c r="DO66" i="16"/>
  <c r="DP66" i="16"/>
  <c r="DQ66" i="16"/>
  <c r="DR66" i="16"/>
  <c r="DS66" i="16"/>
  <c r="DT66" i="16"/>
  <c r="DU66" i="16"/>
  <c r="DV66" i="16"/>
  <c r="DW66" i="16"/>
  <c r="DX66" i="16"/>
  <c r="DY66" i="16"/>
  <c r="DZ66" i="16"/>
  <c r="EA66" i="16"/>
  <c r="EB66" i="16"/>
  <c r="EC66" i="16"/>
  <c r="ED66" i="16"/>
  <c r="EE66" i="16"/>
  <c r="EF66" i="16"/>
  <c r="EG66" i="16"/>
  <c r="EH66" i="16"/>
  <c r="EI66" i="16"/>
  <c r="EJ66" i="16"/>
  <c r="EK66" i="16"/>
  <c r="EL66" i="16"/>
  <c r="EM66" i="16"/>
  <c r="EN66" i="16"/>
  <c r="EO66" i="16"/>
  <c r="EP66" i="16"/>
  <c r="EQ66" i="16"/>
  <c r="ER66" i="16"/>
  <c r="T67" i="16"/>
  <c r="U67" i="16"/>
  <c r="V67" i="16"/>
  <c r="W67" i="16"/>
  <c r="X67" i="16"/>
  <c r="Y67" i="16"/>
  <c r="Z67" i="16"/>
  <c r="AA67" i="16"/>
  <c r="AB67" i="16"/>
  <c r="AC67" i="16"/>
  <c r="AD67" i="16"/>
  <c r="AE67" i="16"/>
  <c r="AF67" i="16"/>
  <c r="AG67" i="16"/>
  <c r="AH67" i="16"/>
  <c r="AI67" i="16"/>
  <c r="AJ67" i="16"/>
  <c r="AK67" i="16"/>
  <c r="AL67" i="16"/>
  <c r="AM67" i="16"/>
  <c r="AN67" i="16"/>
  <c r="AO67" i="16"/>
  <c r="AP67" i="16"/>
  <c r="AQ67" i="16"/>
  <c r="AR67" i="16"/>
  <c r="AS67" i="16"/>
  <c r="AT67" i="16"/>
  <c r="AU67" i="16"/>
  <c r="AV67" i="16"/>
  <c r="AW67" i="16"/>
  <c r="AX67" i="16"/>
  <c r="AY67" i="16"/>
  <c r="AZ67" i="16"/>
  <c r="BA67" i="16"/>
  <c r="BB67" i="16"/>
  <c r="BC67" i="16"/>
  <c r="BD67" i="16"/>
  <c r="BE67" i="16"/>
  <c r="BF67" i="16"/>
  <c r="BG67" i="16"/>
  <c r="BH67" i="16"/>
  <c r="BI67" i="16"/>
  <c r="BJ67" i="16"/>
  <c r="BK67" i="16"/>
  <c r="BL67" i="16"/>
  <c r="BM67" i="16"/>
  <c r="BN67" i="16"/>
  <c r="BO67" i="16"/>
  <c r="BP67" i="16"/>
  <c r="BQ67" i="16"/>
  <c r="BR67" i="16"/>
  <c r="BS67" i="16"/>
  <c r="BT67" i="16"/>
  <c r="BU67" i="16"/>
  <c r="BV67" i="16"/>
  <c r="BW67" i="16"/>
  <c r="BX67" i="16"/>
  <c r="BY67" i="16"/>
  <c r="BZ67" i="16"/>
  <c r="CA67" i="16"/>
  <c r="CB67" i="16"/>
  <c r="CC67" i="16"/>
  <c r="CD67" i="16"/>
  <c r="CE67" i="16"/>
  <c r="CF67" i="16"/>
  <c r="CG67" i="16"/>
  <c r="CH67" i="16"/>
  <c r="CI67" i="16"/>
  <c r="CJ67" i="16"/>
  <c r="CK67" i="16"/>
  <c r="CL67" i="16"/>
  <c r="CM67" i="16"/>
  <c r="CN67" i="16"/>
  <c r="CO67" i="16"/>
  <c r="CP67" i="16"/>
  <c r="CQ67" i="16"/>
  <c r="CR67" i="16"/>
  <c r="CS67" i="16"/>
  <c r="CT67" i="16"/>
  <c r="CU67" i="16"/>
  <c r="CV67" i="16"/>
  <c r="CW67" i="16"/>
  <c r="CX67" i="16"/>
  <c r="CY67" i="16"/>
  <c r="CZ67" i="16"/>
  <c r="DA67" i="16"/>
  <c r="DB67" i="16"/>
  <c r="DC67" i="16"/>
  <c r="DD67" i="16"/>
  <c r="DE67" i="16"/>
  <c r="DF67" i="16"/>
  <c r="DG67" i="16"/>
  <c r="DH67" i="16"/>
  <c r="DI67" i="16"/>
  <c r="DJ67" i="16"/>
  <c r="DK67" i="16"/>
  <c r="DL67" i="16"/>
  <c r="DM67" i="16"/>
  <c r="DN67" i="16"/>
  <c r="DO67" i="16"/>
  <c r="DP67" i="16"/>
  <c r="DQ67" i="16"/>
  <c r="DR67" i="16"/>
  <c r="DS67" i="16"/>
  <c r="DT67" i="16"/>
  <c r="DU67" i="16"/>
  <c r="DV67" i="16"/>
  <c r="DW67" i="16"/>
  <c r="DX67" i="16"/>
  <c r="DY67" i="16"/>
  <c r="DZ67" i="16"/>
  <c r="EA67" i="16"/>
  <c r="EB67" i="16"/>
  <c r="EC67" i="16"/>
  <c r="ED67" i="16"/>
  <c r="EE67" i="16"/>
  <c r="EF67" i="16"/>
  <c r="EG67" i="16"/>
  <c r="EH67" i="16"/>
  <c r="EI67" i="16"/>
  <c r="EJ67" i="16"/>
  <c r="EK67" i="16"/>
  <c r="EL67" i="16"/>
  <c r="EM67" i="16"/>
  <c r="EN67" i="16"/>
  <c r="EO67" i="16"/>
  <c r="EP67" i="16"/>
  <c r="EQ67" i="16"/>
  <c r="ER67" i="16"/>
  <c r="T68" i="16"/>
  <c r="U68" i="16"/>
  <c r="V68" i="16"/>
  <c r="W68" i="16"/>
  <c r="X68" i="16"/>
  <c r="Y68" i="16"/>
  <c r="Z68" i="16"/>
  <c r="AA68" i="16"/>
  <c r="AB68" i="16"/>
  <c r="AC68" i="16"/>
  <c r="AD68" i="16"/>
  <c r="AE68" i="16"/>
  <c r="AF68" i="16"/>
  <c r="AG68" i="16"/>
  <c r="AH68" i="16"/>
  <c r="AI68" i="16"/>
  <c r="AJ68" i="16"/>
  <c r="AK68" i="16"/>
  <c r="AL68" i="16"/>
  <c r="AM68" i="16"/>
  <c r="AN68" i="16"/>
  <c r="AO68" i="16"/>
  <c r="AP68" i="16"/>
  <c r="AQ68" i="16"/>
  <c r="AR68" i="16"/>
  <c r="AS68" i="16"/>
  <c r="AT68" i="16"/>
  <c r="AU68" i="16"/>
  <c r="AV68" i="16"/>
  <c r="AW68" i="16"/>
  <c r="AX68" i="16"/>
  <c r="AY68" i="16"/>
  <c r="AZ68" i="16"/>
  <c r="BA68" i="16"/>
  <c r="BB68" i="16"/>
  <c r="BC68" i="16"/>
  <c r="BD68" i="16"/>
  <c r="BE68" i="16"/>
  <c r="BF68" i="16"/>
  <c r="BG68" i="16"/>
  <c r="BH68" i="16"/>
  <c r="BI68" i="16"/>
  <c r="BJ68" i="16"/>
  <c r="BK68" i="16"/>
  <c r="BL68" i="16"/>
  <c r="BM68" i="16"/>
  <c r="BN68" i="16"/>
  <c r="BO68" i="16"/>
  <c r="BP68" i="16"/>
  <c r="BQ68" i="16"/>
  <c r="BR68" i="16"/>
  <c r="BS68" i="16"/>
  <c r="BT68" i="16"/>
  <c r="BU68" i="16"/>
  <c r="BV68" i="16"/>
  <c r="BW68" i="16"/>
  <c r="BX68" i="16"/>
  <c r="BY68" i="16"/>
  <c r="BZ68" i="16"/>
  <c r="CA68" i="16"/>
  <c r="CB68" i="16"/>
  <c r="CC68" i="16"/>
  <c r="CD68" i="16"/>
  <c r="CE68" i="16"/>
  <c r="CF68" i="16"/>
  <c r="CG68" i="16"/>
  <c r="CH68" i="16"/>
  <c r="CI68" i="16"/>
  <c r="CJ68" i="16"/>
  <c r="CK68" i="16"/>
  <c r="CL68" i="16"/>
  <c r="CM68" i="16"/>
  <c r="CN68" i="16"/>
  <c r="CO68" i="16"/>
  <c r="CP68" i="16"/>
  <c r="CQ68" i="16"/>
  <c r="CR68" i="16"/>
  <c r="CS68" i="16"/>
  <c r="CT68" i="16"/>
  <c r="CU68" i="16"/>
  <c r="CV68" i="16"/>
  <c r="CW68" i="16"/>
  <c r="CX68" i="16"/>
  <c r="CY68" i="16"/>
  <c r="CZ68" i="16"/>
  <c r="DA68" i="16"/>
  <c r="DB68" i="16"/>
  <c r="DC68" i="16"/>
  <c r="DD68" i="16"/>
  <c r="DE68" i="16"/>
  <c r="DF68" i="16"/>
  <c r="DG68" i="16"/>
  <c r="DH68" i="16"/>
  <c r="DI68" i="16"/>
  <c r="DJ68" i="16"/>
  <c r="DK68" i="16"/>
  <c r="DL68" i="16"/>
  <c r="DM68" i="16"/>
  <c r="DN68" i="16"/>
  <c r="DO68" i="16"/>
  <c r="DP68" i="16"/>
  <c r="DQ68" i="16"/>
  <c r="DR68" i="16"/>
  <c r="DS68" i="16"/>
  <c r="DT68" i="16"/>
  <c r="DU68" i="16"/>
  <c r="DV68" i="16"/>
  <c r="DW68" i="16"/>
  <c r="DX68" i="16"/>
  <c r="DY68" i="16"/>
  <c r="DZ68" i="16"/>
  <c r="EA68" i="16"/>
  <c r="EB68" i="16"/>
  <c r="EC68" i="16"/>
  <c r="ED68" i="16"/>
  <c r="EE68" i="16"/>
  <c r="EF68" i="16"/>
  <c r="EG68" i="16"/>
  <c r="EH68" i="16"/>
  <c r="EI68" i="16"/>
  <c r="EJ68" i="16"/>
  <c r="EK68" i="16"/>
  <c r="EL68" i="16"/>
  <c r="EM68" i="16"/>
  <c r="EN68" i="16"/>
  <c r="EO68" i="16"/>
  <c r="EP68" i="16"/>
  <c r="EQ68" i="16"/>
  <c r="ER68" i="16"/>
  <c r="T69" i="16"/>
  <c r="U69" i="16"/>
  <c r="V69" i="16"/>
  <c r="W69" i="16"/>
  <c r="X69" i="16"/>
  <c r="Y69" i="16"/>
  <c r="Z69" i="16"/>
  <c r="AA69" i="16"/>
  <c r="AB69" i="16"/>
  <c r="AC69" i="16"/>
  <c r="AD69" i="16"/>
  <c r="AE69" i="16"/>
  <c r="AF69" i="16"/>
  <c r="AG69" i="16"/>
  <c r="AH69" i="16"/>
  <c r="AI69" i="16"/>
  <c r="AJ69" i="16"/>
  <c r="AK69" i="16"/>
  <c r="AL69" i="16"/>
  <c r="AM69" i="16"/>
  <c r="AN69" i="16"/>
  <c r="AO69" i="16"/>
  <c r="AP69" i="16"/>
  <c r="AQ69" i="16"/>
  <c r="AR69" i="16"/>
  <c r="AS69" i="16"/>
  <c r="AT69" i="16"/>
  <c r="AU69" i="16"/>
  <c r="AV69" i="16"/>
  <c r="AW69" i="16"/>
  <c r="AX69" i="16"/>
  <c r="AY69" i="16"/>
  <c r="AZ69" i="16"/>
  <c r="BA69" i="16"/>
  <c r="BB69" i="16"/>
  <c r="BC69" i="16"/>
  <c r="BD69" i="16"/>
  <c r="BE69" i="16"/>
  <c r="BF69" i="16"/>
  <c r="BG69" i="16"/>
  <c r="BH69" i="16"/>
  <c r="BI69" i="16"/>
  <c r="BJ69" i="16"/>
  <c r="BK69" i="16"/>
  <c r="BL69" i="16"/>
  <c r="BM69" i="16"/>
  <c r="BN69" i="16"/>
  <c r="BO69" i="16"/>
  <c r="BP69" i="16"/>
  <c r="BQ69" i="16"/>
  <c r="BR69" i="16"/>
  <c r="BS69" i="16"/>
  <c r="BT69" i="16"/>
  <c r="BU69" i="16"/>
  <c r="BV69" i="16"/>
  <c r="BW69" i="16"/>
  <c r="BX69" i="16"/>
  <c r="BY69" i="16"/>
  <c r="BZ69" i="16"/>
  <c r="CA69" i="16"/>
  <c r="CB69" i="16"/>
  <c r="CC69" i="16"/>
  <c r="CD69" i="16"/>
  <c r="CE69" i="16"/>
  <c r="CF69" i="16"/>
  <c r="CG69" i="16"/>
  <c r="CH69" i="16"/>
  <c r="CI69" i="16"/>
  <c r="CJ69" i="16"/>
  <c r="CK69" i="16"/>
  <c r="CL69" i="16"/>
  <c r="CM69" i="16"/>
  <c r="CN69" i="16"/>
  <c r="CO69" i="16"/>
  <c r="CP69" i="16"/>
  <c r="CQ69" i="16"/>
  <c r="CR69" i="16"/>
  <c r="CS69" i="16"/>
  <c r="CT69" i="16"/>
  <c r="CU69" i="16"/>
  <c r="CV69" i="16"/>
  <c r="CW69" i="16"/>
  <c r="CX69" i="16"/>
  <c r="CY69" i="16"/>
  <c r="CZ69" i="16"/>
  <c r="DA69" i="16"/>
  <c r="DB69" i="16"/>
  <c r="DC69" i="16"/>
  <c r="DD69" i="16"/>
  <c r="DE69" i="16"/>
  <c r="DF69" i="16"/>
  <c r="DG69" i="16"/>
  <c r="DH69" i="16"/>
  <c r="DI69" i="16"/>
  <c r="DJ69" i="16"/>
  <c r="DK69" i="16"/>
  <c r="DL69" i="16"/>
  <c r="DM69" i="16"/>
  <c r="DN69" i="16"/>
  <c r="DO69" i="16"/>
  <c r="DP69" i="16"/>
  <c r="DQ69" i="16"/>
  <c r="DR69" i="16"/>
  <c r="DS69" i="16"/>
  <c r="DT69" i="16"/>
  <c r="DU69" i="16"/>
  <c r="DV69" i="16"/>
  <c r="DW69" i="16"/>
  <c r="DX69" i="16"/>
  <c r="DY69" i="16"/>
  <c r="DZ69" i="16"/>
  <c r="EA69" i="16"/>
  <c r="EB69" i="16"/>
  <c r="EC69" i="16"/>
  <c r="ED69" i="16"/>
  <c r="EE69" i="16"/>
  <c r="EF69" i="16"/>
  <c r="EG69" i="16"/>
  <c r="EH69" i="16"/>
  <c r="EI69" i="16"/>
  <c r="EJ69" i="16"/>
  <c r="EK69" i="16"/>
  <c r="EL69" i="16"/>
  <c r="EM69" i="16"/>
  <c r="EN69" i="16"/>
  <c r="EO69" i="16"/>
  <c r="EP69" i="16"/>
  <c r="EQ69" i="16"/>
  <c r="ER69" i="16"/>
  <c r="T70" i="16"/>
  <c r="U70" i="16"/>
  <c r="V70" i="16"/>
  <c r="W70" i="16"/>
  <c r="X70" i="16"/>
  <c r="Y70" i="16"/>
  <c r="Z70" i="16"/>
  <c r="AA70" i="16"/>
  <c r="AB70" i="16"/>
  <c r="AC70" i="16"/>
  <c r="AD70" i="16"/>
  <c r="AE70" i="16"/>
  <c r="AF70" i="16"/>
  <c r="AG70" i="16"/>
  <c r="AH70" i="16"/>
  <c r="AI70" i="16"/>
  <c r="AJ70" i="16"/>
  <c r="AK70" i="16"/>
  <c r="AL70" i="16"/>
  <c r="AM70" i="16"/>
  <c r="AN70" i="16"/>
  <c r="AO70" i="16"/>
  <c r="AP70" i="16"/>
  <c r="AQ70" i="16"/>
  <c r="AR70" i="16"/>
  <c r="AS70" i="16"/>
  <c r="AT70" i="16"/>
  <c r="AU70" i="16"/>
  <c r="AV70" i="16"/>
  <c r="AW70" i="16"/>
  <c r="AX70" i="16"/>
  <c r="AY70" i="16"/>
  <c r="AZ70" i="16"/>
  <c r="BA70" i="16"/>
  <c r="BB70" i="16"/>
  <c r="BC70" i="16"/>
  <c r="BD70" i="16"/>
  <c r="BE70" i="16"/>
  <c r="BF70" i="16"/>
  <c r="BG70" i="16"/>
  <c r="BH70" i="16"/>
  <c r="BI70" i="16"/>
  <c r="BJ70" i="16"/>
  <c r="BK70" i="16"/>
  <c r="BL70" i="16"/>
  <c r="BM70" i="16"/>
  <c r="BN70" i="16"/>
  <c r="BO70" i="16"/>
  <c r="BP70" i="16"/>
  <c r="BQ70" i="16"/>
  <c r="BR70" i="16"/>
  <c r="BS70" i="16"/>
  <c r="BT70" i="16"/>
  <c r="BU70" i="16"/>
  <c r="BV70" i="16"/>
  <c r="BW70" i="16"/>
  <c r="BX70" i="16"/>
  <c r="BY70" i="16"/>
  <c r="BZ70" i="16"/>
  <c r="CA70" i="16"/>
  <c r="CB70" i="16"/>
  <c r="CC70" i="16"/>
  <c r="CD70" i="16"/>
  <c r="CE70" i="16"/>
  <c r="CF70" i="16"/>
  <c r="CG70" i="16"/>
  <c r="CH70" i="16"/>
  <c r="CI70" i="16"/>
  <c r="CJ70" i="16"/>
  <c r="CK70" i="16"/>
  <c r="CL70" i="16"/>
  <c r="CM70" i="16"/>
  <c r="CN70" i="16"/>
  <c r="CO70" i="16"/>
  <c r="CP70" i="16"/>
  <c r="CQ70" i="16"/>
  <c r="CR70" i="16"/>
  <c r="CS70" i="16"/>
  <c r="CT70" i="16"/>
  <c r="CU70" i="16"/>
  <c r="CV70" i="16"/>
  <c r="CW70" i="16"/>
  <c r="CX70" i="16"/>
  <c r="CY70" i="16"/>
  <c r="CZ70" i="16"/>
  <c r="DA70" i="16"/>
  <c r="DB70" i="16"/>
  <c r="DC70" i="16"/>
  <c r="DD70" i="16"/>
  <c r="DE70" i="16"/>
  <c r="DF70" i="16"/>
  <c r="DG70" i="16"/>
  <c r="DH70" i="16"/>
  <c r="DI70" i="16"/>
  <c r="DJ70" i="16"/>
  <c r="DK70" i="16"/>
  <c r="DL70" i="16"/>
  <c r="DM70" i="16"/>
  <c r="DN70" i="16"/>
  <c r="DO70" i="16"/>
  <c r="DP70" i="16"/>
  <c r="DQ70" i="16"/>
  <c r="DR70" i="16"/>
  <c r="DS70" i="16"/>
  <c r="DT70" i="16"/>
  <c r="DU70" i="16"/>
  <c r="DV70" i="16"/>
  <c r="DW70" i="16"/>
  <c r="DX70" i="16"/>
  <c r="DY70" i="16"/>
  <c r="DZ70" i="16"/>
  <c r="EA70" i="16"/>
  <c r="EB70" i="16"/>
  <c r="EC70" i="16"/>
  <c r="ED70" i="16"/>
  <c r="EE70" i="16"/>
  <c r="EF70" i="16"/>
  <c r="EG70" i="16"/>
  <c r="EH70" i="16"/>
  <c r="EI70" i="16"/>
  <c r="EJ70" i="16"/>
  <c r="EK70" i="16"/>
  <c r="EL70" i="16"/>
  <c r="EM70" i="16"/>
  <c r="EN70" i="16"/>
  <c r="EO70" i="16"/>
  <c r="EP70" i="16"/>
  <c r="EQ70" i="16"/>
  <c r="ER70" i="16"/>
  <c r="T71" i="16"/>
  <c r="U71" i="16"/>
  <c r="V71" i="16"/>
  <c r="W71" i="16"/>
  <c r="X71" i="16"/>
  <c r="Y71" i="16"/>
  <c r="Z71" i="16"/>
  <c r="AA71" i="16"/>
  <c r="AB71" i="16"/>
  <c r="AC71" i="16"/>
  <c r="AD71" i="16"/>
  <c r="AE71" i="16"/>
  <c r="AF71" i="16"/>
  <c r="AG71" i="16"/>
  <c r="AH71" i="16"/>
  <c r="AI71" i="16"/>
  <c r="AJ71" i="16"/>
  <c r="AK71" i="16"/>
  <c r="AL71" i="16"/>
  <c r="AM71" i="16"/>
  <c r="AN71" i="16"/>
  <c r="AO71" i="16"/>
  <c r="AP71" i="16"/>
  <c r="AQ71" i="16"/>
  <c r="AR71" i="16"/>
  <c r="AS71" i="16"/>
  <c r="AT71" i="16"/>
  <c r="AU71" i="16"/>
  <c r="AV71" i="16"/>
  <c r="AW71" i="16"/>
  <c r="AX71" i="16"/>
  <c r="AY71" i="16"/>
  <c r="AZ71" i="16"/>
  <c r="BA71" i="16"/>
  <c r="BB71" i="16"/>
  <c r="BC71" i="16"/>
  <c r="BD71" i="16"/>
  <c r="BE71" i="16"/>
  <c r="BF71" i="16"/>
  <c r="BG71" i="16"/>
  <c r="BH71" i="16"/>
  <c r="BI71" i="16"/>
  <c r="BJ71" i="16"/>
  <c r="BK71" i="16"/>
  <c r="BL71" i="16"/>
  <c r="BM71" i="16"/>
  <c r="BN71" i="16"/>
  <c r="BO71" i="16"/>
  <c r="BP71" i="16"/>
  <c r="BQ71" i="16"/>
  <c r="BR71" i="16"/>
  <c r="BS71" i="16"/>
  <c r="BT71" i="16"/>
  <c r="BU71" i="16"/>
  <c r="BV71" i="16"/>
  <c r="BW71" i="16"/>
  <c r="BX71" i="16"/>
  <c r="BY71" i="16"/>
  <c r="BZ71" i="16"/>
  <c r="CA71" i="16"/>
  <c r="CB71" i="16"/>
  <c r="CC71" i="16"/>
  <c r="CD71" i="16"/>
  <c r="CE71" i="16"/>
  <c r="CF71" i="16"/>
  <c r="CG71" i="16"/>
  <c r="CH71" i="16"/>
  <c r="CI71" i="16"/>
  <c r="CJ71" i="16"/>
  <c r="CK71" i="16"/>
  <c r="CL71" i="16"/>
  <c r="CM71" i="16"/>
  <c r="CN71" i="16"/>
  <c r="CO71" i="16"/>
  <c r="CP71" i="16"/>
  <c r="CQ71" i="16"/>
  <c r="CR71" i="16"/>
  <c r="CS71" i="16"/>
  <c r="CT71" i="16"/>
  <c r="CU71" i="16"/>
  <c r="CV71" i="16"/>
  <c r="CW71" i="16"/>
  <c r="CX71" i="16"/>
  <c r="CY71" i="16"/>
  <c r="CZ71" i="16"/>
  <c r="DA71" i="16"/>
  <c r="DB71" i="16"/>
  <c r="DC71" i="16"/>
  <c r="DD71" i="16"/>
  <c r="DE71" i="16"/>
  <c r="DF71" i="16"/>
  <c r="DG71" i="16"/>
  <c r="DH71" i="16"/>
  <c r="DI71" i="16"/>
  <c r="DJ71" i="16"/>
  <c r="DK71" i="16"/>
  <c r="DL71" i="16"/>
  <c r="DM71" i="16"/>
  <c r="DN71" i="16"/>
  <c r="DO71" i="16"/>
  <c r="DP71" i="16"/>
  <c r="DQ71" i="16"/>
  <c r="DR71" i="16"/>
  <c r="DS71" i="16"/>
  <c r="DT71" i="16"/>
  <c r="DU71" i="16"/>
  <c r="DV71" i="16"/>
  <c r="DW71" i="16"/>
  <c r="DX71" i="16"/>
  <c r="DY71" i="16"/>
  <c r="DZ71" i="16"/>
  <c r="EA71" i="16"/>
  <c r="EB71" i="16"/>
  <c r="EC71" i="16"/>
  <c r="ED71" i="16"/>
  <c r="EE71" i="16"/>
  <c r="EF71" i="16"/>
  <c r="EG71" i="16"/>
  <c r="EH71" i="16"/>
  <c r="EI71" i="16"/>
  <c r="EJ71" i="16"/>
  <c r="EK71" i="16"/>
  <c r="EL71" i="16"/>
  <c r="EM71" i="16"/>
  <c r="EN71" i="16"/>
  <c r="EO71" i="16"/>
  <c r="EP71" i="16"/>
  <c r="EQ71" i="16"/>
  <c r="ER71" i="16"/>
  <c r="T72" i="16"/>
  <c r="U72" i="16"/>
  <c r="V72" i="16"/>
  <c r="W72" i="16"/>
  <c r="X72" i="16"/>
  <c r="Y72" i="16"/>
  <c r="Z72" i="16"/>
  <c r="AA72" i="16"/>
  <c r="AB72" i="16"/>
  <c r="AC72" i="16"/>
  <c r="AD72" i="16"/>
  <c r="AE72" i="16"/>
  <c r="AF72" i="16"/>
  <c r="AG72" i="16"/>
  <c r="AH72" i="16"/>
  <c r="AI72" i="16"/>
  <c r="AJ72" i="16"/>
  <c r="AK72" i="16"/>
  <c r="AL72" i="16"/>
  <c r="AM72" i="16"/>
  <c r="AN72" i="16"/>
  <c r="AO72" i="16"/>
  <c r="AP72" i="16"/>
  <c r="AQ72" i="16"/>
  <c r="AR72" i="16"/>
  <c r="AS72" i="16"/>
  <c r="AT72" i="16"/>
  <c r="AU72" i="16"/>
  <c r="AV72" i="16"/>
  <c r="AW72" i="16"/>
  <c r="AX72" i="16"/>
  <c r="AY72" i="16"/>
  <c r="AZ72" i="16"/>
  <c r="BA72" i="16"/>
  <c r="BB72" i="16"/>
  <c r="BC72" i="16"/>
  <c r="BD72" i="16"/>
  <c r="BE72" i="16"/>
  <c r="BF72" i="16"/>
  <c r="BG72" i="16"/>
  <c r="BH72" i="16"/>
  <c r="BI72" i="16"/>
  <c r="BJ72" i="16"/>
  <c r="BK72" i="16"/>
  <c r="BL72" i="16"/>
  <c r="BM72" i="16"/>
  <c r="BN72" i="16"/>
  <c r="BO72" i="16"/>
  <c r="BP72" i="16"/>
  <c r="BQ72" i="16"/>
  <c r="BR72" i="16"/>
  <c r="BS72" i="16"/>
  <c r="BT72" i="16"/>
  <c r="BU72" i="16"/>
  <c r="BV72" i="16"/>
  <c r="BW72" i="16"/>
  <c r="BX72" i="16"/>
  <c r="BY72" i="16"/>
  <c r="BZ72" i="16"/>
  <c r="CA72" i="16"/>
  <c r="CB72" i="16"/>
  <c r="CC72" i="16"/>
  <c r="CD72" i="16"/>
  <c r="CE72" i="16"/>
  <c r="CF72" i="16"/>
  <c r="CG72" i="16"/>
  <c r="CH72" i="16"/>
  <c r="CI72" i="16"/>
  <c r="CJ72" i="16"/>
  <c r="CK72" i="16"/>
  <c r="CL72" i="16"/>
  <c r="CM72" i="16"/>
  <c r="CN72" i="16"/>
  <c r="CO72" i="16"/>
  <c r="CP72" i="16"/>
  <c r="CQ72" i="16"/>
  <c r="CR72" i="16"/>
  <c r="CS72" i="16"/>
  <c r="CT72" i="16"/>
  <c r="CU72" i="16"/>
  <c r="CV72" i="16"/>
  <c r="CW72" i="16"/>
  <c r="CX72" i="16"/>
  <c r="CY72" i="16"/>
  <c r="CZ72" i="16"/>
  <c r="DA72" i="16"/>
  <c r="DB72" i="16"/>
  <c r="DC72" i="16"/>
  <c r="DD72" i="16"/>
  <c r="DE72" i="16"/>
  <c r="DF72" i="16"/>
  <c r="DG72" i="16"/>
  <c r="DH72" i="16"/>
  <c r="DI72" i="16"/>
  <c r="DJ72" i="16"/>
  <c r="DK72" i="16"/>
  <c r="DL72" i="16"/>
  <c r="DM72" i="16"/>
  <c r="DN72" i="16"/>
  <c r="DO72" i="16"/>
  <c r="DP72" i="16"/>
  <c r="DQ72" i="16"/>
  <c r="DR72" i="16"/>
  <c r="DS72" i="16"/>
  <c r="DT72" i="16"/>
  <c r="DU72" i="16"/>
  <c r="DV72" i="16"/>
  <c r="DW72" i="16"/>
  <c r="DX72" i="16"/>
  <c r="DY72" i="16"/>
  <c r="DZ72" i="16"/>
  <c r="EA72" i="16"/>
  <c r="EB72" i="16"/>
  <c r="EC72" i="16"/>
  <c r="ED72" i="16"/>
  <c r="EE72" i="16"/>
  <c r="EF72" i="16"/>
  <c r="EG72" i="16"/>
  <c r="EH72" i="16"/>
  <c r="EI72" i="16"/>
  <c r="EJ72" i="16"/>
  <c r="EK72" i="16"/>
  <c r="EL72" i="16"/>
  <c r="EM72" i="16"/>
  <c r="EN72" i="16"/>
  <c r="EO72" i="16"/>
  <c r="EP72" i="16"/>
  <c r="EQ72" i="16"/>
  <c r="ER72" i="16"/>
  <c r="T73" i="16"/>
  <c r="U73" i="16"/>
  <c r="V73" i="16"/>
  <c r="W73" i="16"/>
  <c r="X73" i="16"/>
  <c r="Y73" i="16"/>
  <c r="Z73" i="16"/>
  <c r="AA73" i="16"/>
  <c r="AB73" i="16"/>
  <c r="AC73" i="16"/>
  <c r="AD73" i="16"/>
  <c r="AE73" i="16"/>
  <c r="AF73" i="16"/>
  <c r="AG73" i="16"/>
  <c r="AH73" i="16"/>
  <c r="AI73" i="16"/>
  <c r="AJ73" i="16"/>
  <c r="AK73" i="16"/>
  <c r="AL73" i="16"/>
  <c r="AM73" i="16"/>
  <c r="AN73" i="16"/>
  <c r="AO73" i="16"/>
  <c r="AP73" i="16"/>
  <c r="AQ73" i="16"/>
  <c r="AR73" i="16"/>
  <c r="AS73" i="16"/>
  <c r="AT73" i="16"/>
  <c r="AU73" i="16"/>
  <c r="AV73" i="16"/>
  <c r="AW73" i="16"/>
  <c r="AX73" i="16"/>
  <c r="AY73" i="16"/>
  <c r="AZ73" i="16"/>
  <c r="BA73" i="16"/>
  <c r="BB73" i="16"/>
  <c r="BC73" i="16"/>
  <c r="BD73" i="16"/>
  <c r="BE73" i="16"/>
  <c r="BF73" i="16"/>
  <c r="BG73" i="16"/>
  <c r="BH73" i="16"/>
  <c r="BI73" i="16"/>
  <c r="BJ73" i="16"/>
  <c r="BK73" i="16"/>
  <c r="BL73" i="16"/>
  <c r="BM73" i="16"/>
  <c r="BN73" i="16"/>
  <c r="BO73" i="16"/>
  <c r="BP73" i="16"/>
  <c r="BQ73" i="16"/>
  <c r="BR73" i="16"/>
  <c r="BS73" i="16"/>
  <c r="BT73" i="16"/>
  <c r="BU73" i="16"/>
  <c r="BV73" i="16"/>
  <c r="BW73" i="16"/>
  <c r="BX73" i="16"/>
  <c r="BY73" i="16"/>
  <c r="BZ73" i="16"/>
  <c r="CA73" i="16"/>
  <c r="CB73" i="16"/>
  <c r="CC73" i="16"/>
  <c r="CD73" i="16"/>
  <c r="CE73" i="16"/>
  <c r="CF73" i="16"/>
  <c r="CG73" i="16"/>
  <c r="CH73" i="16"/>
  <c r="CI73" i="16"/>
  <c r="CJ73" i="16"/>
  <c r="CK73" i="16"/>
  <c r="CL73" i="16"/>
  <c r="CM73" i="16"/>
  <c r="CN73" i="16"/>
  <c r="CO73" i="16"/>
  <c r="CP73" i="16"/>
  <c r="CQ73" i="16"/>
  <c r="CR73" i="16"/>
  <c r="CS73" i="16"/>
  <c r="CT73" i="16"/>
  <c r="CU73" i="16"/>
  <c r="CV73" i="16"/>
  <c r="CW73" i="16"/>
  <c r="CX73" i="16"/>
  <c r="CY73" i="16"/>
  <c r="CZ73" i="16"/>
  <c r="DA73" i="16"/>
  <c r="DB73" i="16"/>
  <c r="DC73" i="16"/>
  <c r="DD73" i="16"/>
  <c r="DE73" i="16"/>
  <c r="DF73" i="16"/>
  <c r="DG73" i="16"/>
  <c r="DH73" i="16"/>
  <c r="DI73" i="16"/>
  <c r="DJ73" i="16"/>
  <c r="DK73" i="16"/>
  <c r="DL73" i="16"/>
  <c r="DM73" i="16"/>
  <c r="DN73" i="16"/>
  <c r="DO73" i="16"/>
  <c r="DP73" i="16"/>
  <c r="DQ73" i="16"/>
  <c r="DR73" i="16"/>
  <c r="DS73" i="16"/>
  <c r="DT73" i="16"/>
  <c r="DU73" i="16"/>
  <c r="DV73" i="16"/>
  <c r="DW73" i="16"/>
  <c r="DX73" i="16"/>
  <c r="DY73" i="16"/>
  <c r="DZ73" i="16"/>
  <c r="EA73" i="16"/>
  <c r="EB73" i="16"/>
  <c r="EC73" i="16"/>
  <c r="ED73" i="16"/>
  <c r="EE73" i="16"/>
  <c r="EF73" i="16"/>
  <c r="EG73" i="16"/>
  <c r="EH73" i="16"/>
  <c r="EI73" i="16"/>
  <c r="EJ73" i="16"/>
  <c r="EK73" i="16"/>
  <c r="EL73" i="16"/>
  <c r="EM73" i="16"/>
  <c r="EN73" i="16"/>
  <c r="EO73" i="16"/>
  <c r="EP73" i="16"/>
  <c r="EQ73" i="16"/>
  <c r="ER73" i="16"/>
  <c r="T74" i="16"/>
  <c r="U74" i="16"/>
  <c r="V74" i="16"/>
  <c r="W74" i="16"/>
  <c r="X74" i="16"/>
  <c r="Y74" i="16"/>
  <c r="Z74" i="16"/>
  <c r="AA74" i="16"/>
  <c r="AB74" i="16"/>
  <c r="AC74" i="16"/>
  <c r="AD74" i="16"/>
  <c r="AE74" i="16"/>
  <c r="AF74" i="16"/>
  <c r="AG74" i="16"/>
  <c r="AH74" i="16"/>
  <c r="AI74" i="16"/>
  <c r="AJ74" i="16"/>
  <c r="AK74" i="16"/>
  <c r="AL74" i="16"/>
  <c r="AM74" i="16"/>
  <c r="AN74" i="16"/>
  <c r="AO74" i="16"/>
  <c r="AP74" i="16"/>
  <c r="AQ74" i="16"/>
  <c r="AR74" i="16"/>
  <c r="AS74" i="16"/>
  <c r="AT74" i="16"/>
  <c r="AU74" i="16"/>
  <c r="AV74" i="16"/>
  <c r="AW74" i="16"/>
  <c r="AX74" i="16"/>
  <c r="AY74" i="16"/>
  <c r="AZ74" i="16"/>
  <c r="BA74" i="16"/>
  <c r="BB74" i="16"/>
  <c r="BC74" i="16"/>
  <c r="BD74" i="16"/>
  <c r="BE74" i="16"/>
  <c r="BF74" i="16"/>
  <c r="BG74" i="16"/>
  <c r="BH74" i="16"/>
  <c r="BI74" i="16"/>
  <c r="BJ74" i="16"/>
  <c r="BK74" i="16"/>
  <c r="BL74" i="16"/>
  <c r="BM74" i="16"/>
  <c r="BN74" i="16"/>
  <c r="BO74" i="16"/>
  <c r="BP74" i="16"/>
  <c r="BQ74" i="16"/>
  <c r="BR74" i="16"/>
  <c r="BS74" i="16"/>
  <c r="BT74" i="16"/>
  <c r="BU74" i="16"/>
  <c r="BV74" i="16"/>
  <c r="BW74" i="16"/>
  <c r="BX74" i="16"/>
  <c r="BY74" i="16"/>
  <c r="BZ74" i="16"/>
  <c r="CA74" i="16"/>
  <c r="CB74" i="16"/>
  <c r="CC74" i="16"/>
  <c r="CD74" i="16"/>
  <c r="CE74" i="16"/>
  <c r="CF74" i="16"/>
  <c r="CG74" i="16"/>
  <c r="CH74" i="16"/>
  <c r="CI74" i="16"/>
  <c r="CJ74" i="16"/>
  <c r="CK74" i="16"/>
  <c r="CL74" i="16"/>
  <c r="CM74" i="16"/>
  <c r="CN74" i="16"/>
  <c r="CO74" i="16"/>
  <c r="CP74" i="16"/>
  <c r="CQ74" i="16"/>
  <c r="CR74" i="16"/>
  <c r="CS74" i="16"/>
  <c r="CT74" i="16"/>
  <c r="CU74" i="16"/>
  <c r="CV74" i="16"/>
  <c r="CW74" i="16"/>
  <c r="CX74" i="16"/>
  <c r="CY74" i="16"/>
  <c r="CZ74" i="16"/>
  <c r="DA74" i="16"/>
  <c r="DB74" i="16"/>
  <c r="DC74" i="16"/>
  <c r="DD74" i="16"/>
  <c r="DE74" i="16"/>
  <c r="DF74" i="16"/>
  <c r="DG74" i="16"/>
  <c r="DH74" i="16"/>
  <c r="DI74" i="16"/>
  <c r="DJ74" i="16"/>
  <c r="DK74" i="16"/>
  <c r="DL74" i="16"/>
  <c r="DM74" i="16"/>
  <c r="DN74" i="16"/>
  <c r="DO74" i="16"/>
  <c r="DP74" i="16"/>
  <c r="DQ74" i="16"/>
  <c r="DR74" i="16"/>
  <c r="DS74" i="16"/>
  <c r="DT74" i="16"/>
  <c r="DU74" i="16"/>
  <c r="DV74" i="16"/>
  <c r="DW74" i="16"/>
  <c r="DX74" i="16"/>
  <c r="DY74" i="16"/>
  <c r="DZ74" i="16"/>
  <c r="EA74" i="16"/>
  <c r="EB74" i="16"/>
  <c r="EC74" i="16"/>
  <c r="ED74" i="16"/>
  <c r="EE74" i="16"/>
  <c r="EF74" i="16"/>
  <c r="EG74" i="16"/>
  <c r="EH74" i="16"/>
  <c r="EI74" i="16"/>
  <c r="EJ74" i="16"/>
  <c r="EK74" i="16"/>
  <c r="EL74" i="16"/>
  <c r="EM74" i="16"/>
  <c r="EN74" i="16"/>
  <c r="EO74" i="16"/>
  <c r="EP74" i="16"/>
  <c r="EQ74" i="16"/>
  <c r="ER74" i="16"/>
  <c r="T75" i="16"/>
  <c r="U75" i="16"/>
  <c r="V75" i="16"/>
  <c r="W75" i="16"/>
  <c r="X75" i="16"/>
  <c r="Y75" i="16"/>
  <c r="Z75" i="16"/>
  <c r="AA75" i="16"/>
  <c r="AB75" i="16"/>
  <c r="AC75" i="16"/>
  <c r="AD75" i="16"/>
  <c r="AE75" i="16"/>
  <c r="AF75" i="16"/>
  <c r="AG75" i="16"/>
  <c r="AH75" i="16"/>
  <c r="AI75" i="16"/>
  <c r="AJ75" i="16"/>
  <c r="AK75" i="16"/>
  <c r="AL75" i="16"/>
  <c r="AM75" i="16"/>
  <c r="AN75" i="16"/>
  <c r="AO75" i="16"/>
  <c r="AP75" i="16"/>
  <c r="AQ75" i="16"/>
  <c r="AR75" i="16"/>
  <c r="AS75" i="16"/>
  <c r="AT75" i="16"/>
  <c r="AU75" i="16"/>
  <c r="AV75" i="16"/>
  <c r="AW75" i="16"/>
  <c r="AX75" i="16"/>
  <c r="AY75" i="16"/>
  <c r="AZ75" i="16"/>
  <c r="BA75" i="16"/>
  <c r="BB75" i="16"/>
  <c r="BC75" i="16"/>
  <c r="BD75" i="16"/>
  <c r="BE75" i="16"/>
  <c r="BF75" i="16"/>
  <c r="BG75" i="16"/>
  <c r="BH75" i="16"/>
  <c r="BI75" i="16"/>
  <c r="BJ75" i="16"/>
  <c r="BK75" i="16"/>
  <c r="BL75" i="16"/>
  <c r="BM75" i="16"/>
  <c r="BN75" i="16"/>
  <c r="BO75" i="16"/>
  <c r="BP75" i="16"/>
  <c r="BQ75" i="16"/>
  <c r="BR75" i="16"/>
  <c r="BS75" i="16"/>
  <c r="BT75" i="16"/>
  <c r="BU75" i="16"/>
  <c r="BV75" i="16"/>
  <c r="BW75" i="16"/>
  <c r="BX75" i="16"/>
  <c r="BY75" i="16"/>
  <c r="BZ75" i="16"/>
  <c r="CA75" i="16"/>
  <c r="CB75" i="16"/>
  <c r="CC75" i="16"/>
  <c r="CD75" i="16"/>
  <c r="CE75" i="16"/>
  <c r="CF75" i="16"/>
  <c r="CG75" i="16"/>
  <c r="CH75" i="16"/>
  <c r="CI75" i="16"/>
  <c r="CJ75" i="16"/>
  <c r="CK75" i="16"/>
  <c r="CL75" i="16"/>
  <c r="CM75" i="16"/>
  <c r="CN75" i="16"/>
  <c r="CO75" i="16"/>
  <c r="CP75" i="16"/>
  <c r="CQ75" i="16"/>
  <c r="CR75" i="16"/>
  <c r="CS75" i="16"/>
  <c r="CT75" i="16"/>
  <c r="CU75" i="16"/>
  <c r="CV75" i="16"/>
  <c r="CW75" i="16"/>
  <c r="CX75" i="16"/>
  <c r="CY75" i="16"/>
  <c r="CZ75" i="16"/>
  <c r="DA75" i="16"/>
  <c r="DB75" i="16"/>
  <c r="DC75" i="16"/>
  <c r="DD75" i="16"/>
  <c r="DE75" i="16"/>
  <c r="DF75" i="16"/>
  <c r="DG75" i="16"/>
  <c r="DH75" i="16"/>
  <c r="DI75" i="16"/>
  <c r="DJ75" i="16"/>
  <c r="DK75" i="16"/>
  <c r="DL75" i="16"/>
  <c r="DM75" i="16"/>
  <c r="DN75" i="16"/>
  <c r="DO75" i="16"/>
  <c r="DP75" i="16"/>
  <c r="DQ75" i="16"/>
  <c r="DR75" i="16"/>
  <c r="DS75" i="16"/>
  <c r="DT75" i="16"/>
  <c r="DU75" i="16"/>
  <c r="DV75" i="16"/>
  <c r="DW75" i="16"/>
  <c r="DX75" i="16"/>
  <c r="DY75" i="16"/>
  <c r="DZ75" i="16"/>
  <c r="EA75" i="16"/>
  <c r="EB75" i="16"/>
  <c r="EC75" i="16"/>
  <c r="ED75" i="16"/>
  <c r="EE75" i="16"/>
  <c r="EF75" i="16"/>
  <c r="EG75" i="16"/>
  <c r="EH75" i="16"/>
  <c r="EI75" i="16"/>
  <c r="EJ75" i="16"/>
  <c r="EK75" i="16"/>
  <c r="EL75" i="16"/>
  <c r="EM75" i="16"/>
  <c r="EN75" i="16"/>
  <c r="EO75" i="16"/>
  <c r="EP75" i="16"/>
  <c r="EQ75" i="16"/>
  <c r="ER75" i="16"/>
  <c r="T76" i="16"/>
  <c r="U76" i="16"/>
  <c r="V76" i="16"/>
  <c r="W76" i="16"/>
  <c r="X76" i="16"/>
  <c r="Y76" i="16"/>
  <c r="Z76" i="16"/>
  <c r="AA76" i="16"/>
  <c r="AB76" i="16"/>
  <c r="AC76" i="16"/>
  <c r="AD76" i="16"/>
  <c r="AE76" i="16"/>
  <c r="AF76" i="16"/>
  <c r="AG76" i="16"/>
  <c r="AH76" i="16"/>
  <c r="AI76" i="16"/>
  <c r="AJ76" i="16"/>
  <c r="AK76" i="16"/>
  <c r="AL76" i="16"/>
  <c r="AM76" i="16"/>
  <c r="AN76" i="16"/>
  <c r="AO76" i="16"/>
  <c r="AP76" i="16"/>
  <c r="AQ76" i="16"/>
  <c r="AR76" i="16"/>
  <c r="AS76" i="16"/>
  <c r="AT76" i="16"/>
  <c r="AU76" i="16"/>
  <c r="AV76" i="16"/>
  <c r="AW76" i="16"/>
  <c r="AX76" i="16"/>
  <c r="AY76" i="16"/>
  <c r="AZ76" i="16"/>
  <c r="BA76" i="16"/>
  <c r="BB76" i="16"/>
  <c r="BC76" i="16"/>
  <c r="BD76" i="16"/>
  <c r="BE76" i="16"/>
  <c r="BF76" i="16"/>
  <c r="BG76" i="16"/>
  <c r="BH76" i="16"/>
  <c r="BI76" i="16"/>
  <c r="BJ76" i="16"/>
  <c r="BK76" i="16"/>
  <c r="BL76" i="16"/>
  <c r="BM76" i="16"/>
  <c r="BN76" i="16"/>
  <c r="BO76" i="16"/>
  <c r="BP76" i="16"/>
  <c r="BQ76" i="16"/>
  <c r="BR76" i="16"/>
  <c r="BS76" i="16"/>
  <c r="BT76" i="16"/>
  <c r="BU76" i="16"/>
  <c r="BV76" i="16"/>
  <c r="BW76" i="16"/>
  <c r="BX76" i="16"/>
  <c r="BY76" i="16"/>
  <c r="BZ76" i="16"/>
  <c r="CA76" i="16"/>
  <c r="CB76" i="16"/>
  <c r="CC76" i="16"/>
  <c r="CD76" i="16"/>
  <c r="CE76" i="16"/>
  <c r="CF76" i="16"/>
  <c r="CG76" i="16"/>
  <c r="CH76" i="16"/>
  <c r="CI76" i="16"/>
  <c r="CJ76" i="16"/>
  <c r="CK76" i="16"/>
  <c r="CL76" i="16"/>
  <c r="CM76" i="16"/>
  <c r="CN76" i="16"/>
  <c r="CO76" i="16"/>
  <c r="CP76" i="16"/>
  <c r="CQ76" i="16"/>
  <c r="CR76" i="16"/>
  <c r="CS76" i="16"/>
  <c r="CT76" i="16"/>
  <c r="CU76" i="16"/>
  <c r="CV76" i="16"/>
  <c r="CW76" i="16"/>
  <c r="CX76" i="16"/>
  <c r="CY76" i="16"/>
  <c r="CZ76" i="16"/>
  <c r="DA76" i="16"/>
  <c r="DB76" i="16"/>
  <c r="DC76" i="16"/>
  <c r="DD76" i="16"/>
  <c r="DE76" i="16"/>
  <c r="DF76" i="16"/>
  <c r="DG76" i="16"/>
  <c r="DH76" i="16"/>
  <c r="DI76" i="16"/>
  <c r="DJ76" i="16"/>
  <c r="DK76" i="16"/>
  <c r="DL76" i="16"/>
  <c r="DM76" i="16"/>
  <c r="DN76" i="16"/>
  <c r="DO76" i="16"/>
  <c r="DP76" i="16"/>
  <c r="DQ76" i="16"/>
  <c r="DR76" i="16"/>
  <c r="DS76" i="16"/>
  <c r="DT76" i="16"/>
  <c r="DU76" i="16"/>
  <c r="DV76" i="16"/>
  <c r="DW76" i="16"/>
  <c r="DX76" i="16"/>
  <c r="DY76" i="16"/>
  <c r="DZ76" i="16"/>
  <c r="EA76" i="16"/>
  <c r="EB76" i="16"/>
  <c r="EC76" i="16"/>
  <c r="ED76" i="16"/>
  <c r="EE76" i="16"/>
  <c r="EF76" i="16"/>
  <c r="EG76" i="16"/>
  <c r="EH76" i="16"/>
  <c r="EI76" i="16"/>
  <c r="EJ76" i="16"/>
  <c r="EK76" i="16"/>
  <c r="EL76" i="16"/>
  <c r="EM76" i="16"/>
  <c r="EN76" i="16"/>
  <c r="EO76" i="16"/>
  <c r="EP76" i="16"/>
  <c r="EQ76" i="16"/>
  <c r="ER76" i="16"/>
  <c r="T77" i="16"/>
  <c r="U77" i="16"/>
  <c r="V77" i="16"/>
  <c r="W77" i="16"/>
  <c r="X77" i="16"/>
  <c r="Y77" i="16"/>
  <c r="Z77" i="16"/>
  <c r="AA77" i="16"/>
  <c r="AB77" i="16"/>
  <c r="AC77" i="16"/>
  <c r="AD77" i="16"/>
  <c r="AE77" i="16"/>
  <c r="AF77" i="16"/>
  <c r="AG77" i="16"/>
  <c r="AH77" i="16"/>
  <c r="AI77" i="16"/>
  <c r="AJ77" i="16"/>
  <c r="AK77" i="16"/>
  <c r="AL77" i="16"/>
  <c r="AM77" i="16"/>
  <c r="AN77" i="16"/>
  <c r="AO77" i="16"/>
  <c r="AP77" i="16"/>
  <c r="AQ77" i="16"/>
  <c r="AR77" i="16"/>
  <c r="AS77" i="16"/>
  <c r="AT77" i="16"/>
  <c r="AU77" i="16"/>
  <c r="AV77" i="16"/>
  <c r="AW77" i="16"/>
  <c r="AX77" i="16"/>
  <c r="AY77" i="16"/>
  <c r="AZ77" i="16"/>
  <c r="BA77" i="16"/>
  <c r="BB77" i="16"/>
  <c r="BC77" i="16"/>
  <c r="BD77" i="16"/>
  <c r="BE77" i="16"/>
  <c r="BF77" i="16"/>
  <c r="BG77" i="16"/>
  <c r="BH77" i="16"/>
  <c r="BI77" i="16"/>
  <c r="BJ77" i="16"/>
  <c r="BK77" i="16"/>
  <c r="BL77" i="16"/>
  <c r="BM77" i="16"/>
  <c r="BN77" i="16"/>
  <c r="BO77" i="16"/>
  <c r="BP77" i="16"/>
  <c r="BQ77" i="16"/>
  <c r="BR77" i="16"/>
  <c r="BS77" i="16"/>
  <c r="BT77" i="16"/>
  <c r="BU77" i="16"/>
  <c r="BV77" i="16"/>
  <c r="BW77" i="16"/>
  <c r="BX77" i="16"/>
  <c r="BY77" i="16"/>
  <c r="BZ77" i="16"/>
  <c r="CA77" i="16"/>
  <c r="CB77" i="16"/>
  <c r="CC77" i="16"/>
  <c r="CD77" i="16"/>
  <c r="CE77" i="16"/>
  <c r="CF77" i="16"/>
  <c r="CG77" i="16"/>
  <c r="CH77" i="16"/>
  <c r="CI77" i="16"/>
  <c r="CJ77" i="16"/>
  <c r="CK77" i="16"/>
  <c r="CL77" i="16"/>
  <c r="CM77" i="16"/>
  <c r="CN77" i="16"/>
  <c r="CO77" i="16"/>
  <c r="CP77" i="16"/>
  <c r="CQ77" i="16"/>
  <c r="CR77" i="16"/>
  <c r="CS77" i="16"/>
  <c r="CT77" i="16"/>
  <c r="CU77" i="16"/>
  <c r="CV77" i="16"/>
  <c r="CW77" i="16"/>
  <c r="CX77" i="16"/>
  <c r="CY77" i="16"/>
  <c r="CZ77" i="16"/>
  <c r="DA77" i="16"/>
  <c r="DB77" i="16"/>
  <c r="DC77" i="16"/>
  <c r="DD77" i="16"/>
  <c r="DE77" i="16"/>
  <c r="DF77" i="16"/>
  <c r="DG77" i="16"/>
  <c r="DH77" i="16"/>
  <c r="DI77" i="16"/>
  <c r="DJ77" i="16"/>
  <c r="DK77" i="16"/>
  <c r="DL77" i="16"/>
  <c r="DM77" i="16"/>
  <c r="DN77" i="16"/>
  <c r="DO77" i="16"/>
  <c r="DP77" i="16"/>
  <c r="DQ77" i="16"/>
  <c r="DR77" i="16"/>
  <c r="DS77" i="16"/>
  <c r="DT77" i="16"/>
  <c r="DU77" i="16"/>
  <c r="DV77" i="16"/>
  <c r="DW77" i="16"/>
  <c r="DX77" i="16"/>
  <c r="DY77" i="16"/>
  <c r="DZ77" i="16"/>
  <c r="EA77" i="16"/>
  <c r="EB77" i="16"/>
  <c r="EC77" i="16"/>
  <c r="ED77" i="16"/>
  <c r="EE77" i="16"/>
  <c r="EF77" i="16"/>
  <c r="EG77" i="16"/>
  <c r="EH77" i="16"/>
  <c r="EI77" i="16"/>
  <c r="EJ77" i="16"/>
  <c r="EK77" i="16"/>
  <c r="EL77" i="16"/>
  <c r="EM77" i="16"/>
  <c r="EN77" i="16"/>
  <c r="EO77" i="16"/>
  <c r="EP77" i="16"/>
  <c r="EQ77" i="16"/>
  <c r="ER77" i="16"/>
  <c r="T78" i="16"/>
  <c r="U78" i="16"/>
  <c r="V78" i="16"/>
  <c r="W78" i="16"/>
  <c r="X78" i="16"/>
  <c r="Y78" i="16"/>
  <c r="Z78" i="16"/>
  <c r="AA78" i="16"/>
  <c r="AB78" i="16"/>
  <c r="AC78" i="16"/>
  <c r="AD78" i="16"/>
  <c r="AE78" i="16"/>
  <c r="AF78" i="16"/>
  <c r="AG78" i="16"/>
  <c r="AH78" i="16"/>
  <c r="AI78" i="16"/>
  <c r="AJ78" i="16"/>
  <c r="AK78" i="16"/>
  <c r="AL78" i="16"/>
  <c r="AM78" i="16"/>
  <c r="AN78" i="16"/>
  <c r="AO78" i="16"/>
  <c r="AP78" i="16"/>
  <c r="AQ78" i="16"/>
  <c r="AR78" i="16"/>
  <c r="AS78" i="16"/>
  <c r="AT78" i="16"/>
  <c r="AU78" i="16"/>
  <c r="AV78" i="16"/>
  <c r="AW78" i="16"/>
  <c r="AX78" i="16"/>
  <c r="AY78" i="16"/>
  <c r="AZ78" i="16"/>
  <c r="BA78" i="16"/>
  <c r="BB78" i="16"/>
  <c r="BC78" i="16"/>
  <c r="BD78" i="16"/>
  <c r="BE78" i="16"/>
  <c r="BF78" i="16"/>
  <c r="BG78" i="16"/>
  <c r="BH78" i="16"/>
  <c r="BI78" i="16"/>
  <c r="BJ78" i="16"/>
  <c r="BK78" i="16"/>
  <c r="BL78" i="16"/>
  <c r="BM78" i="16"/>
  <c r="BN78" i="16"/>
  <c r="BO78" i="16"/>
  <c r="BP78" i="16"/>
  <c r="BQ78" i="16"/>
  <c r="BR78" i="16"/>
  <c r="BS78" i="16"/>
  <c r="BT78" i="16"/>
  <c r="BU78" i="16"/>
  <c r="BV78" i="16"/>
  <c r="BW78" i="16"/>
  <c r="BX78" i="16"/>
  <c r="BY78" i="16"/>
  <c r="BZ78" i="16"/>
  <c r="CA78" i="16"/>
  <c r="CB78" i="16"/>
  <c r="CC78" i="16"/>
  <c r="CD78" i="16"/>
  <c r="CE78" i="16"/>
  <c r="CF78" i="16"/>
  <c r="CG78" i="16"/>
  <c r="CH78" i="16"/>
  <c r="CI78" i="16"/>
  <c r="CJ78" i="16"/>
  <c r="CK78" i="16"/>
  <c r="CL78" i="16"/>
  <c r="CM78" i="16"/>
  <c r="CN78" i="16"/>
  <c r="CO78" i="16"/>
  <c r="CP78" i="16"/>
  <c r="CQ78" i="16"/>
  <c r="CR78" i="16"/>
  <c r="CS78" i="16"/>
  <c r="CT78" i="16"/>
  <c r="CU78" i="16"/>
  <c r="CV78" i="16"/>
  <c r="CW78" i="16"/>
  <c r="CX78" i="16"/>
  <c r="CY78" i="16"/>
  <c r="CZ78" i="16"/>
  <c r="DA78" i="16"/>
  <c r="DB78" i="16"/>
  <c r="DC78" i="16"/>
  <c r="DD78" i="16"/>
  <c r="DE78" i="16"/>
  <c r="DF78" i="16"/>
  <c r="DG78" i="16"/>
  <c r="DH78" i="16"/>
  <c r="DI78" i="16"/>
  <c r="DJ78" i="16"/>
  <c r="DK78" i="16"/>
  <c r="DL78" i="16"/>
  <c r="DM78" i="16"/>
  <c r="DN78" i="16"/>
  <c r="DO78" i="16"/>
  <c r="DP78" i="16"/>
  <c r="DQ78" i="16"/>
  <c r="DR78" i="16"/>
  <c r="DS78" i="16"/>
  <c r="DT78" i="16"/>
  <c r="DU78" i="16"/>
  <c r="DV78" i="16"/>
  <c r="DW78" i="16"/>
  <c r="DX78" i="16"/>
  <c r="DY78" i="16"/>
  <c r="DZ78" i="16"/>
  <c r="EA78" i="16"/>
  <c r="EB78" i="16"/>
  <c r="EC78" i="16"/>
  <c r="ED78" i="16"/>
  <c r="EE78" i="16"/>
  <c r="EF78" i="16"/>
  <c r="EG78" i="16"/>
  <c r="EH78" i="16"/>
  <c r="EI78" i="16"/>
  <c r="EJ78" i="16"/>
  <c r="EK78" i="16"/>
  <c r="EL78" i="16"/>
  <c r="EM78" i="16"/>
  <c r="EN78" i="16"/>
  <c r="EO78" i="16"/>
  <c r="EP78" i="16"/>
  <c r="EQ78" i="16"/>
  <c r="ER78" i="16"/>
  <c r="T79" i="16"/>
  <c r="U79" i="16"/>
  <c r="V79" i="16"/>
  <c r="W79" i="16"/>
  <c r="X79" i="16"/>
  <c r="Y79" i="16"/>
  <c r="Z79" i="16"/>
  <c r="AA79" i="16"/>
  <c r="AB79" i="16"/>
  <c r="AC79" i="16"/>
  <c r="AD79" i="16"/>
  <c r="AE79" i="16"/>
  <c r="AF79" i="16"/>
  <c r="AG79" i="16"/>
  <c r="AH79" i="16"/>
  <c r="AI79" i="16"/>
  <c r="AJ79" i="16"/>
  <c r="AK79" i="16"/>
  <c r="AL79" i="16"/>
  <c r="AM79" i="16"/>
  <c r="AN79" i="16"/>
  <c r="AO79" i="16"/>
  <c r="AP79" i="16"/>
  <c r="AQ79" i="16"/>
  <c r="AR79" i="16"/>
  <c r="AS79" i="16"/>
  <c r="AT79" i="16"/>
  <c r="AU79" i="16"/>
  <c r="AV79" i="16"/>
  <c r="AW79" i="16"/>
  <c r="AX79" i="16"/>
  <c r="AY79" i="16"/>
  <c r="AZ79" i="16"/>
  <c r="BA79" i="16"/>
  <c r="BB79" i="16"/>
  <c r="BC79" i="16"/>
  <c r="BD79" i="16"/>
  <c r="BE79" i="16"/>
  <c r="BF79" i="16"/>
  <c r="BG79" i="16"/>
  <c r="BH79" i="16"/>
  <c r="BI79" i="16"/>
  <c r="BJ79" i="16"/>
  <c r="BK79" i="16"/>
  <c r="BL79" i="16"/>
  <c r="BM79" i="16"/>
  <c r="BN79" i="16"/>
  <c r="BO79" i="16"/>
  <c r="BP79" i="16"/>
  <c r="BQ79" i="16"/>
  <c r="BR79" i="16"/>
  <c r="BS79" i="16"/>
  <c r="BT79" i="16"/>
  <c r="BU79" i="16"/>
  <c r="BV79" i="16"/>
  <c r="BW79" i="16"/>
  <c r="BX79" i="16"/>
  <c r="BY79" i="16"/>
  <c r="BZ79" i="16"/>
  <c r="CA79" i="16"/>
  <c r="CB79" i="16"/>
  <c r="CC79" i="16"/>
  <c r="CD79" i="16"/>
  <c r="CE79" i="16"/>
  <c r="CF79" i="16"/>
  <c r="CG79" i="16"/>
  <c r="CH79" i="16"/>
  <c r="CI79" i="16"/>
  <c r="CJ79" i="16"/>
  <c r="CK79" i="16"/>
  <c r="CL79" i="16"/>
  <c r="CM79" i="16"/>
  <c r="CN79" i="16"/>
  <c r="CO79" i="16"/>
  <c r="CP79" i="16"/>
  <c r="CQ79" i="16"/>
  <c r="CR79" i="16"/>
  <c r="CS79" i="16"/>
  <c r="CT79" i="16"/>
  <c r="CU79" i="16"/>
  <c r="CV79" i="16"/>
  <c r="CW79" i="16"/>
  <c r="CX79" i="16"/>
  <c r="CY79" i="16"/>
  <c r="CZ79" i="16"/>
  <c r="DA79" i="16"/>
  <c r="DB79" i="16"/>
  <c r="DC79" i="16"/>
  <c r="DD79" i="16"/>
  <c r="DE79" i="16"/>
  <c r="DF79" i="16"/>
  <c r="DG79" i="16"/>
  <c r="DH79" i="16"/>
  <c r="DI79" i="16"/>
  <c r="DJ79" i="16"/>
  <c r="DK79" i="16"/>
  <c r="DL79" i="16"/>
  <c r="DM79" i="16"/>
  <c r="DN79" i="16"/>
  <c r="DO79" i="16"/>
  <c r="DP79" i="16"/>
  <c r="DQ79" i="16"/>
  <c r="DR79" i="16"/>
  <c r="DS79" i="16"/>
  <c r="DT79" i="16"/>
  <c r="DU79" i="16"/>
  <c r="DV79" i="16"/>
  <c r="DW79" i="16"/>
  <c r="DX79" i="16"/>
  <c r="DY79" i="16"/>
  <c r="DZ79" i="16"/>
  <c r="EA79" i="16"/>
  <c r="EB79" i="16"/>
  <c r="EC79" i="16"/>
  <c r="ED79" i="16"/>
  <c r="EE79" i="16"/>
  <c r="EF79" i="16"/>
  <c r="EG79" i="16"/>
  <c r="EH79" i="16"/>
  <c r="EI79" i="16"/>
  <c r="EJ79" i="16"/>
  <c r="EK79" i="16"/>
  <c r="EL79" i="16"/>
  <c r="EM79" i="16"/>
  <c r="EN79" i="16"/>
  <c r="EO79" i="16"/>
  <c r="EP79" i="16"/>
  <c r="EQ79" i="16"/>
  <c r="ER79" i="16"/>
  <c r="T80" i="16"/>
  <c r="U80" i="16"/>
  <c r="V80" i="16"/>
  <c r="W80" i="16"/>
  <c r="X80" i="16"/>
  <c r="Y80" i="16"/>
  <c r="Z80" i="16"/>
  <c r="AA80" i="16"/>
  <c r="AB80" i="16"/>
  <c r="AC80" i="16"/>
  <c r="AD80" i="16"/>
  <c r="AE80" i="16"/>
  <c r="AF80" i="16"/>
  <c r="AG80" i="16"/>
  <c r="AH80" i="16"/>
  <c r="AI80" i="16"/>
  <c r="AJ80" i="16"/>
  <c r="AK80" i="16"/>
  <c r="AL80" i="16"/>
  <c r="AM80" i="16"/>
  <c r="AN80" i="16"/>
  <c r="AO80" i="16"/>
  <c r="AP80" i="16"/>
  <c r="AQ80" i="16"/>
  <c r="AR80" i="16"/>
  <c r="AS80" i="16"/>
  <c r="AT80" i="16"/>
  <c r="AU80" i="16"/>
  <c r="AV80" i="16"/>
  <c r="AW80" i="16"/>
  <c r="AX80" i="16"/>
  <c r="AY80" i="16"/>
  <c r="AZ80" i="16"/>
  <c r="BA80" i="16"/>
  <c r="BB80" i="16"/>
  <c r="BC80" i="16"/>
  <c r="BD80" i="16"/>
  <c r="BE80" i="16"/>
  <c r="BF80" i="16"/>
  <c r="BG80" i="16"/>
  <c r="BH80" i="16"/>
  <c r="BI80" i="16"/>
  <c r="BJ80" i="16"/>
  <c r="BK80" i="16"/>
  <c r="BL80" i="16"/>
  <c r="BM80" i="16"/>
  <c r="BN80" i="16"/>
  <c r="BO80" i="16"/>
  <c r="BP80" i="16"/>
  <c r="BQ80" i="16"/>
  <c r="BR80" i="16"/>
  <c r="BS80" i="16"/>
  <c r="BT80" i="16"/>
  <c r="BU80" i="16"/>
  <c r="BV80" i="16"/>
  <c r="BW80" i="16"/>
  <c r="BX80" i="16"/>
  <c r="BY80" i="16"/>
  <c r="BZ80" i="16"/>
  <c r="CA80" i="16"/>
  <c r="CB80" i="16"/>
  <c r="CC80" i="16"/>
  <c r="CD80" i="16"/>
  <c r="CE80" i="16"/>
  <c r="CF80" i="16"/>
  <c r="CG80" i="16"/>
  <c r="CH80" i="16"/>
  <c r="CI80" i="16"/>
  <c r="CJ80" i="16"/>
  <c r="CK80" i="16"/>
  <c r="CL80" i="16"/>
  <c r="CM80" i="16"/>
  <c r="CN80" i="16"/>
  <c r="CO80" i="16"/>
  <c r="CP80" i="16"/>
  <c r="CQ80" i="16"/>
  <c r="CR80" i="16"/>
  <c r="CS80" i="16"/>
  <c r="CT80" i="16"/>
  <c r="CU80" i="16"/>
  <c r="CV80" i="16"/>
  <c r="CW80" i="16"/>
  <c r="CX80" i="16"/>
  <c r="CY80" i="16"/>
  <c r="CZ80" i="16"/>
  <c r="DA80" i="16"/>
  <c r="DB80" i="16"/>
  <c r="DC80" i="16"/>
  <c r="DD80" i="16"/>
  <c r="DE80" i="16"/>
  <c r="DF80" i="16"/>
  <c r="DG80" i="16"/>
  <c r="DH80" i="16"/>
  <c r="DI80" i="16"/>
  <c r="DJ80" i="16"/>
  <c r="DK80" i="16"/>
  <c r="DL80" i="16"/>
  <c r="DM80" i="16"/>
  <c r="DN80" i="16"/>
  <c r="DO80" i="16"/>
  <c r="DP80" i="16"/>
  <c r="DQ80" i="16"/>
  <c r="DR80" i="16"/>
  <c r="DS80" i="16"/>
  <c r="DT80" i="16"/>
  <c r="DU80" i="16"/>
  <c r="DV80" i="16"/>
  <c r="DW80" i="16"/>
  <c r="DX80" i="16"/>
  <c r="DY80" i="16"/>
  <c r="DZ80" i="16"/>
  <c r="EA80" i="16"/>
  <c r="EB80" i="16"/>
  <c r="EC80" i="16"/>
  <c r="ED80" i="16"/>
  <c r="EE80" i="16"/>
  <c r="EF80" i="16"/>
  <c r="EG80" i="16"/>
  <c r="EH80" i="16"/>
  <c r="EI80" i="16"/>
  <c r="EJ80" i="16"/>
  <c r="EK80" i="16"/>
  <c r="EL80" i="16"/>
  <c r="EM80" i="16"/>
  <c r="EN80" i="16"/>
  <c r="EO80" i="16"/>
  <c r="EP80" i="16"/>
  <c r="EQ80" i="16"/>
  <c r="ER80" i="16"/>
  <c r="T81" i="16"/>
  <c r="U81" i="16"/>
  <c r="V81" i="16"/>
  <c r="W81" i="16"/>
  <c r="X81" i="16"/>
  <c r="Y81" i="16"/>
  <c r="Z81" i="16"/>
  <c r="AA81" i="16"/>
  <c r="AB81" i="16"/>
  <c r="AC81" i="16"/>
  <c r="AD81" i="16"/>
  <c r="AE81" i="16"/>
  <c r="AF81" i="16"/>
  <c r="AG81" i="16"/>
  <c r="AH81" i="16"/>
  <c r="AI81" i="16"/>
  <c r="AJ81" i="16"/>
  <c r="AK81" i="16"/>
  <c r="AL81" i="16"/>
  <c r="AM81" i="16"/>
  <c r="AN81" i="16"/>
  <c r="AO81" i="16"/>
  <c r="AP81" i="16"/>
  <c r="AQ81" i="16"/>
  <c r="AR81" i="16"/>
  <c r="AS81" i="16"/>
  <c r="AT81" i="16"/>
  <c r="AU81" i="16"/>
  <c r="AV81" i="16"/>
  <c r="AW81" i="16"/>
  <c r="AX81" i="16"/>
  <c r="AY81" i="16"/>
  <c r="AZ81" i="16"/>
  <c r="BA81" i="16"/>
  <c r="BB81" i="16"/>
  <c r="BC81" i="16"/>
  <c r="BD81" i="16"/>
  <c r="BE81" i="16"/>
  <c r="BF81" i="16"/>
  <c r="BG81" i="16"/>
  <c r="BH81" i="16"/>
  <c r="BI81" i="16"/>
  <c r="BJ81" i="16"/>
  <c r="BK81" i="16"/>
  <c r="BL81" i="16"/>
  <c r="BM81" i="16"/>
  <c r="BN81" i="16"/>
  <c r="BO81" i="16"/>
  <c r="BP81" i="16"/>
  <c r="BQ81" i="16"/>
  <c r="BR81" i="16"/>
  <c r="BS81" i="16"/>
  <c r="BT81" i="16"/>
  <c r="BU81" i="16"/>
  <c r="BV81" i="16"/>
  <c r="BW81" i="16"/>
  <c r="BX81" i="16"/>
  <c r="BY81" i="16"/>
  <c r="BZ81" i="16"/>
  <c r="CA81" i="16"/>
  <c r="CB81" i="16"/>
  <c r="CC81" i="16"/>
  <c r="CD81" i="16"/>
  <c r="CE81" i="16"/>
  <c r="CF81" i="16"/>
  <c r="CG81" i="16"/>
  <c r="CH81" i="16"/>
  <c r="CI81" i="16"/>
  <c r="CJ81" i="16"/>
  <c r="CK81" i="16"/>
  <c r="CL81" i="16"/>
  <c r="CM81" i="16"/>
  <c r="CN81" i="16"/>
  <c r="CO81" i="16"/>
  <c r="CP81" i="16"/>
  <c r="CQ81" i="16"/>
  <c r="CR81" i="16"/>
  <c r="CS81" i="16"/>
  <c r="CT81" i="16"/>
  <c r="CU81" i="16"/>
  <c r="CV81" i="16"/>
  <c r="CW81" i="16"/>
  <c r="CX81" i="16"/>
  <c r="CY81" i="16"/>
  <c r="CZ81" i="16"/>
  <c r="DA81" i="16"/>
  <c r="DB81" i="16"/>
  <c r="DC81" i="16"/>
  <c r="DD81" i="16"/>
  <c r="DE81" i="16"/>
  <c r="DF81" i="16"/>
  <c r="DG81" i="16"/>
  <c r="DH81" i="16"/>
  <c r="DI81" i="16"/>
  <c r="DJ81" i="16"/>
  <c r="DK81" i="16"/>
  <c r="DL81" i="16"/>
  <c r="DM81" i="16"/>
  <c r="DN81" i="16"/>
  <c r="DO81" i="16"/>
  <c r="DP81" i="16"/>
  <c r="DQ81" i="16"/>
  <c r="DR81" i="16"/>
  <c r="DS81" i="16"/>
  <c r="DT81" i="16"/>
  <c r="DU81" i="16"/>
  <c r="DV81" i="16"/>
  <c r="DW81" i="16"/>
  <c r="DX81" i="16"/>
  <c r="DY81" i="16"/>
  <c r="DZ81" i="16"/>
  <c r="EA81" i="16"/>
  <c r="EB81" i="16"/>
  <c r="EC81" i="16"/>
  <c r="ED81" i="16"/>
  <c r="EE81" i="16"/>
  <c r="EF81" i="16"/>
  <c r="EG81" i="16"/>
  <c r="EH81" i="16"/>
  <c r="EI81" i="16"/>
  <c r="EJ81" i="16"/>
  <c r="EK81" i="16"/>
  <c r="EL81" i="16"/>
  <c r="EM81" i="16"/>
  <c r="EN81" i="16"/>
  <c r="EO81" i="16"/>
  <c r="EP81" i="16"/>
  <c r="EQ81" i="16"/>
  <c r="ER81" i="16"/>
  <c r="T82" i="16"/>
  <c r="U82" i="16"/>
  <c r="V82" i="16"/>
  <c r="W82" i="16"/>
  <c r="X82" i="16"/>
  <c r="Y82" i="16"/>
  <c r="Z82" i="16"/>
  <c r="AA82" i="16"/>
  <c r="AB82" i="16"/>
  <c r="AC82" i="16"/>
  <c r="AD82" i="16"/>
  <c r="AE82" i="16"/>
  <c r="AF82" i="16"/>
  <c r="AG82" i="16"/>
  <c r="AH82" i="16"/>
  <c r="AI82" i="16"/>
  <c r="AJ82" i="16"/>
  <c r="AK82" i="16"/>
  <c r="AL82" i="16"/>
  <c r="AM82" i="16"/>
  <c r="AN82" i="16"/>
  <c r="AO82" i="16"/>
  <c r="AP82" i="16"/>
  <c r="AQ82" i="16"/>
  <c r="AR82" i="16"/>
  <c r="AS82" i="16"/>
  <c r="AT82" i="16"/>
  <c r="AU82" i="16"/>
  <c r="AV82" i="16"/>
  <c r="AW82" i="16"/>
  <c r="AX82" i="16"/>
  <c r="AY82" i="16"/>
  <c r="AZ82" i="16"/>
  <c r="BA82" i="16"/>
  <c r="BB82" i="16"/>
  <c r="BC82" i="16"/>
  <c r="BD82" i="16"/>
  <c r="BE82" i="16"/>
  <c r="BF82" i="16"/>
  <c r="BG82" i="16"/>
  <c r="BH82" i="16"/>
  <c r="BI82" i="16"/>
  <c r="BJ82" i="16"/>
  <c r="BK82" i="16"/>
  <c r="BL82" i="16"/>
  <c r="BM82" i="16"/>
  <c r="BN82" i="16"/>
  <c r="BO82" i="16"/>
  <c r="BP82" i="16"/>
  <c r="BQ82" i="16"/>
  <c r="BR82" i="16"/>
  <c r="BS82" i="16"/>
  <c r="BT82" i="16"/>
  <c r="BU82" i="16"/>
  <c r="BV82" i="16"/>
  <c r="BW82" i="16"/>
  <c r="BX82" i="16"/>
  <c r="BY82" i="16"/>
  <c r="BZ82" i="16"/>
  <c r="CA82" i="16"/>
  <c r="CB82" i="16"/>
  <c r="CC82" i="16"/>
  <c r="CD82" i="16"/>
  <c r="CE82" i="16"/>
  <c r="CF82" i="16"/>
  <c r="CG82" i="16"/>
  <c r="CH82" i="16"/>
  <c r="CI82" i="16"/>
  <c r="CJ82" i="16"/>
  <c r="CK82" i="16"/>
  <c r="CL82" i="16"/>
  <c r="CM82" i="16"/>
  <c r="CN82" i="16"/>
  <c r="CO82" i="16"/>
  <c r="CP82" i="16"/>
  <c r="CQ82" i="16"/>
  <c r="CR82" i="16"/>
  <c r="CS82" i="16"/>
  <c r="CT82" i="16"/>
  <c r="CU82" i="16"/>
  <c r="CV82" i="16"/>
  <c r="CW82" i="16"/>
  <c r="CX82" i="16"/>
  <c r="CY82" i="16"/>
  <c r="CZ82" i="16"/>
  <c r="DA82" i="16"/>
  <c r="DB82" i="16"/>
  <c r="DC82" i="16"/>
  <c r="DD82" i="16"/>
  <c r="DE82" i="16"/>
  <c r="DF82" i="16"/>
  <c r="DG82" i="16"/>
  <c r="DH82" i="16"/>
  <c r="DI82" i="16"/>
  <c r="DJ82" i="16"/>
  <c r="DK82" i="16"/>
  <c r="DL82" i="16"/>
  <c r="DM82" i="16"/>
  <c r="DN82" i="16"/>
  <c r="DO82" i="16"/>
  <c r="DP82" i="16"/>
  <c r="DQ82" i="16"/>
  <c r="DR82" i="16"/>
  <c r="DS82" i="16"/>
  <c r="DT82" i="16"/>
  <c r="DU82" i="16"/>
  <c r="DV82" i="16"/>
  <c r="DW82" i="16"/>
  <c r="DX82" i="16"/>
  <c r="DY82" i="16"/>
  <c r="DZ82" i="16"/>
  <c r="EA82" i="16"/>
  <c r="EB82" i="16"/>
  <c r="EC82" i="16"/>
  <c r="ED82" i="16"/>
  <c r="EE82" i="16"/>
  <c r="EF82" i="16"/>
  <c r="EG82" i="16"/>
  <c r="EH82" i="16"/>
  <c r="EI82" i="16"/>
  <c r="EJ82" i="16"/>
  <c r="EK82" i="16"/>
  <c r="EL82" i="16"/>
  <c r="EM82" i="16"/>
  <c r="EN82" i="16"/>
  <c r="EO82" i="16"/>
  <c r="EP82" i="16"/>
  <c r="EQ82" i="16"/>
  <c r="ER82" i="16"/>
  <c r="T83" i="16"/>
  <c r="U83" i="16"/>
  <c r="V83" i="16"/>
  <c r="W83" i="16"/>
  <c r="X83" i="16"/>
  <c r="Y83" i="16"/>
  <c r="Z83" i="16"/>
  <c r="AA83" i="16"/>
  <c r="AB83" i="16"/>
  <c r="AC83" i="16"/>
  <c r="AD83" i="16"/>
  <c r="AE83" i="16"/>
  <c r="AF83" i="16"/>
  <c r="AG83" i="16"/>
  <c r="AH83" i="16"/>
  <c r="AI83" i="16"/>
  <c r="AJ83" i="16"/>
  <c r="AK83" i="16"/>
  <c r="AL83" i="16"/>
  <c r="AM83" i="16"/>
  <c r="AN83" i="16"/>
  <c r="AO83" i="16"/>
  <c r="AP83" i="16"/>
  <c r="AQ83" i="16"/>
  <c r="AR83" i="16"/>
  <c r="AS83" i="16"/>
  <c r="AT83" i="16"/>
  <c r="AU83" i="16"/>
  <c r="AV83" i="16"/>
  <c r="AW83" i="16"/>
  <c r="AX83" i="16"/>
  <c r="AY83" i="16"/>
  <c r="AZ83" i="16"/>
  <c r="BA83" i="16"/>
  <c r="BB83" i="16"/>
  <c r="BC83" i="16"/>
  <c r="BD83" i="16"/>
  <c r="BE83" i="16"/>
  <c r="BF83" i="16"/>
  <c r="BG83" i="16"/>
  <c r="BH83" i="16"/>
  <c r="BI83" i="16"/>
  <c r="BJ83" i="16"/>
  <c r="BK83" i="16"/>
  <c r="BL83" i="16"/>
  <c r="BM83" i="16"/>
  <c r="BN83" i="16"/>
  <c r="BO83" i="16"/>
  <c r="BP83" i="16"/>
  <c r="BQ83" i="16"/>
  <c r="BR83" i="16"/>
  <c r="BS83" i="16"/>
  <c r="BT83" i="16"/>
  <c r="BU83" i="16"/>
  <c r="BV83" i="16"/>
  <c r="BW83" i="16"/>
  <c r="BX83" i="16"/>
  <c r="BY83" i="16"/>
  <c r="BZ83" i="16"/>
  <c r="CA83" i="16"/>
  <c r="CB83" i="16"/>
  <c r="CC83" i="16"/>
  <c r="CD83" i="16"/>
  <c r="CE83" i="16"/>
  <c r="CF83" i="16"/>
  <c r="CG83" i="16"/>
  <c r="CH83" i="16"/>
  <c r="CI83" i="16"/>
  <c r="CJ83" i="16"/>
  <c r="CK83" i="16"/>
  <c r="CL83" i="16"/>
  <c r="CM83" i="16"/>
  <c r="CN83" i="16"/>
  <c r="CO83" i="16"/>
  <c r="CP83" i="16"/>
  <c r="CQ83" i="16"/>
  <c r="CR83" i="16"/>
  <c r="CS83" i="16"/>
  <c r="CT83" i="16"/>
  <c r="CU83" i="16"/>
  <c r="CV83" i="16"/>
  <c r="CW83" i="16"/>
  <c r="CX83" i="16"/>
  <c r="CY83" i="16"/>
  <c r="CZ83" i="16"/>
  <c r="DA83" i="16"/>
  <c r="DB83" i="16"/>
  <c r="DC83" i="16"/>
  <c r="DD83" i="16"/>
  <c r="DE83" i="16"/>
  <c r="DF83" i="16"/>
  <c r="DG83" i="16"/>
  <c r="DH83" i="16"/>
  <c r="DI83" i="16"/>
  <c r="DJ83" i="16"/>
  <c r="DK83" i="16"/>
  <c r="DL83" i="16"/>
  <c r="DM83" i="16"/>
  <c r="DN83" i="16"/>
  <c r="DO83" i="16"/>
  <c r="DP83" i="16"/>
  <c r="DQ83" i="16"/>
  <c r="DR83" i="16"/>
  <c r="DS83" i="16"/>
  <c r="DT83" i="16"/>
  <c r="DU83" i="16"/>
  <c r="DV83" i="16"/>
  <c r="DW83" i="16"/>
  <c r="DX83" i="16"/>
  <c r="DY83" i="16"/>
  <c r="DZ83" i="16"/>
  <c r="EA83" i="16"/>
  <c r="EB83" i="16"/>
  <c r="EC83" i="16"/>
  <c r="ED83" i="16"/>
  <c r="EE83" i="16"/>
  <c r="EF83" i="16"/>
  <c r="EG83" i="16"/>
  <c r="EH83" i="16"/>
  <c r="EI83" i="16"/>
  <c r="EJ83" i="16"/>
  <c r="EK83" i="16"/>
  <c r="EL83" i="16"/>
  <c r="EM83" i="16"/>
  <c r="EN83" i="16"/>
  <c r="EO83" i="16"/>
  <c r="EP83" i="16"/>
  <c r="EQ83" i="16"/>
  <c r="ER83" i="16"/>
  <c r="T84" i="16"/>
  <c r="U84" i="16"/>
  <c r="V84" i="16"/>
  <c r="W84" i="16"/>
  <c r="X84" i="16"/>
  <c r="Y84" i="16"/>
  <c r="Z84" i="16"/>
  <c r="AA84" i="16"/>
  <c r="AB84" i="16"/>
  <c r="AC84" i="16"/>
  <c r="AD84" i="16"/>
  <c r="AE84" i="16"/>
  <c r="AF84" i="16"/>
  <c r="AG84" i="16"/>
  <c r="AH84" i="16"/>
  <c r="AI84" i="16"/>
  <c r="AJ84" i="16"/>
  <c r="AK84" i="16"/>
  <c r="AL84" i="16"/>
  <c r="AM84" i="16"/>
  <c r="AN84" i="16"/>
  <c r="AO84" i="16"/>
  <c r="AP84" i="16"/>
  <c r="AQ84" i="16"/>
  <c r="AR84" i="16"/>
  <c r="AS84" i="16"/>
  <c r="AT84" i="16"/>
  <c r="AU84" i="16"/>
  <c r="AV84" i="16"/>
  <c r="AW84" i="16"/>
  <c r="AX84" i="16"/>
  <c r="AY84" i="16"/>
  <c r="AZ84" i="16"/>
  <c r="BA84" i="16"/>
  <c r="BB84" i="16"/>
  <c r="BC84" i="16"/>
  <c r="BD84" i="16"/>
  <c r="BE84" i="16"/>
  <c r="BF84" i="16"/>
  <c r="BG84" i="16"/>
  <c r="BH84" i="16"/>
  <c r="BI84" i="16"/>
  <c r="BJ84" i="16"/>
  <c r="BK84" i="16"/>
  <c r="BL84" i="16"/>
  <c r="BM84" i="16"/>
  <c r="BN84" i="16"/>
  <c r="BO84" i="16"/>
  <c r="BP84" i="16"/>
  <c r="BQ84" i="16"/>
  <c r="BR84" i="16"/>
  <c r="BS84" i="16"/>
  <c r="BT84" i="16"/>
  <c r="BU84" i="16"/>
  <c r="BV84" i="16"/>
  <c r="BW84" i="16"/>
  <c r="BX84" i="16"/>
  <c r="BY84" i="16"/>
  <c r="BZ84" i="16"/>
  <c r="CA84" i="16"/>
  <c r="CB84" i="16"/>
  <c r="CC84" i="16"/>
  <c r="CD84" i="16"/>
  <c r="CE84" i="16"/>
  <c r="CF84" i="16"/>
  <c r="CG84" i="16"/>
  <c r="CH84" i="16"/>
  <c r="CI84" i="16"/>
  <c r="CJ84" i="16"/>
  <c r="CK84" i="16"/>
  <c r="CL84" i="16"/>
  <c r="CM84" i="16"/>
  <c r="CN84" i="16"/>
  <c r="CO84" i="16"/>
  <c r="CP84" i="16"/>
  <c r="CQ84" i="16"/>
  <c r="CR84" i="16"/>
  <c r="CS84" i="16"/>
  <c r="CT84" i="16"/>
  <c r="CU84" i="16"/>
  <c r="CV84" i="16"/>
  <c r="CW84" i="16"/>
  <c r="CX84" i="16"/>
  <c r="CY84" i="16"/>
  <c r="CZ84" i="16"/>
  <c r="DA84" i="16"/>
  <c r="DB84" i="16"/>
  <c r="DC84" i="16"/>
  <c r="DD84" i="16"/>
  <c r="DE84" i="16"/>
  <c r="DF84" i="16"/>
  <c r="DG84" i="16"/>
  <c r="DH84" i="16"/>
  <c r="DI84" i="16"/>
  <c r="DJ84" i="16"/>
  <c r="DK84" i="16"/>
  <c r="DL84" i="16"/>
  <c r="DM84" i="16"/>
  <c r="DN84" i="16"/>
  <c r="DO84" i="16"/>
  <c r="DP84" i="16"/>
  <c r="DQ84" i="16"/>
  <c r="DR84" i="16"/>
  <c r="DS84" i="16"/>
  <c r="DT84" i="16"/>
  <c r="DU84" i="16"/>
  <c r="DV84" i="16"/>
  <c r="DW84" i="16"/>
  <c r="DX84" i="16"/>
  <c r="DY84" i="16"/>
  <c r="DZ84" i="16"/>
  <c r="EA84" i="16"/>
  <c r="EB84" i="16"/>
  <c r="EC84" i="16"/>
  <c r="ED84" i="16"/>
  <c r="EE84" i="16"/>
  <c r="EF84" i="16"/>
  <c r="EG84" i="16"/>
  <c r="EH84" i="16"/>
  <c r="EI84" i="16"/>
  <c r="EJ84" i="16"/>
  <c r="EK84" i="16"/>
  <c r="EL84" i="16"/>
  <c r="EM84" i="16"/>
  <c r="EN84" i="16"/>
  <c r="EO84" i="16"/>
  <c r="EP84" i="16"/>
  <c r="EQ84" i="16"/>
  <c r="ER84" i="16"/>
  <c r="T85" i="16"/>
  <c r="U85" i="16"/>
  <c r="V85" i="16"/>
  <c r="W85" i="16"/>
  <c r="X85" i="16"/>
  <c r="Y85" i="16"/>
  <c r="Z85" i="16"/>
  <c r="AA85" i="16"/>
  <c r="AB85" i="16"/>
  <c r="AC85" i="16"/>
  <c r="AD85" i="16"/>
  <c r="AE85" i="16"/>
  <c r="AF85" i="16"/>
  <c r="AG85" i="16"/>
  <c r="AH85" i="16"/>
  <c r="AI85" i="16"/>
  <c r="AJ85" i="16"/>
  <c r="AK85" i="16"/>
  <c r="AL85" i="16"/>
  <c r="AM85" i="16"/>
  <c r="AN85" i="16"/>
  <c r="AO85" i="16"/>
  <c r="AP85" i="16"/>
  <c r="AQ85" i="16"/>
  <c r="AR85" i="16"/>
  <c r="AS85" i="16"/>
  <c r="AT85" i="16"/>
  <c r="AU85" i="16"/>
  <c r="AV85" i="16"/>
  <c r="AW85" i="16"/>
  <c r="AX85" i="16"/>
  <c r="AY85" i="16"/>
  <c r="AZ85" i="16"/>
  <c r="BA85" i="16"/>
  <c r="BB85" i="16"/>
  <c r="BC85" i="16"/>
  <c r="BD85" i="16"/>
  <c r="BE85" i="16"/>
  <c r="BF85" i="16"/>
  <c r="BG85" i="16"/>
  <c r="BH85" i="16"/>
  <c r="BI85" i="16"/>
  <c r="BJ85" i="16"/>
  <c r="BK85" i="16"/>
  <c r="BL85" i="16"/>
  <c r="BM85" i="16"/>
  <c r="BN85" i="16"/>
  <c r="BO85" i="16"/>
  <c r="BP85" i="16"/>
  <c r="BQ85" i="16"/>
  <c r="BR85" i="16"/>
  <c r="BS85" i="16"/>
  <c r="BT85" i="16"/>
  <c r="BU85" i="16"/>
  <c r="BV85" i="16"/>
  <c r="BW85" i="16"/>
  <c r="BX85" i="16"/>
  <c r="BY85" i="16"/>
  <c r="BZ85" i="16"/>
  <c r="CA85" i="16"/>
  <c r="CB85" i="16"/>
  <c r="CC85" i="16"/>
  <c r="CD85" i="16"/>
  <c r="CE85" i="16"/>
  <c r="CF85" i="16"/>
  <c r="CG85" i="16"/>
  <c r="CH85" i="16"/>
  <c r="CI85" i="16"/>
  <c r="CJ85" i="16"/>
  <c r="CK85" i="16"/>
  <c r="CL85" i="16"/>
  <c r="CM85" i="16"/>
  <c r="CN85" i="16"/>
  <c r="CO85" i="16"/>
  <c r="CP85" i="16"/>
  <c r="CQ85" i="16"/>
  <c r="CR85" i="16"/>
  <c r="CS85" i="16"/>
  <c r="CT85" i="16"/>
  <c r="CU85" i="16"/>
  <c r="CV85" i="16"/>
  <c r="CW85" i="16"/>
  <c r="CX85" i="16"/>
  <c r="CY85" i="16"/>
  <c r="CZ85" i="16"/>
  <c r="DA85" i="16"/>
  <c r="DB85" i="16"/>
  <c r="DC85" i="16"/>
  <c r="DD85" i="16"/>
  <c r="DE85" i="16"/>
  <c r="DF85" i="16"/>
  <c r="DG85" i="16"/>
  <c r="DH85" i="16"/>
  <c r="DI85" i="16"/>
  <c r="DJ85" i="16"/>
  <c r="DK85" i="16"/>
  <c r="DL85" i="16"/>
  <c r="DM85" i="16"/>
  <c r="DN85" i="16"/>
  <c r="DO85" i="16"/>
  <c r="DP85" i="16"/>
  <c r="DQ85" i="16"/>
  <c r="DR85" i="16"/>
  <c r="DS85" i="16"/>
  <c r="DT85" i="16"/>
  <c r="DU85" i="16"/>
  <c r="DV85" i="16"/>
  <c r="DW85" i="16"/>
  <c r="DX85" i="16"/>
  <c r="DY85" i="16"/>
  <c r="DZ85" i="16"/>
  <c r="EA85" i="16"/>
  <c r="EB85" i="16"/>
  <c r="EC85" i="16"/>
  <c r="ED85" i="16"/>
  <c r="EE85" i="16"/>
  <c r="EF85" i="16"/>
  <c r="EG85" i="16"/>
  <c r="EH85" i="16"/>
  <c r="EI85" i="16"/>
  <c r="EJ85" i="16"/>
  <c r="EK85" i="16"/>
  <c r="EL85" i="16"/>
  <c r="EM85" i="16"/>
  <c r="EN85" i="16"/>
  <c r="EO85" i="16"/>
  <c r="EP85" i="16"/>
  <c r="EQ85" i="16"/>
  <c r="ER85" i="16"/>
  <c r="T86" i="16"/>
  <c r="U86" i="16"/>
  <c r="V86" i="16"/>
  <c r="W86" i="16"/>
  <c r="X86" i="16"/>
  <c r="Y86" i="16"/>
  <c r="Z86" i="16"/>
  <c r="AA86" i="16"/>
  <c r="AB86" i="16"/>
  <c r="AC86" i="16"/>
  <c r="AD86" i="16"/>
  <c r="AE86" i="16"/>
  <c r="AF86" i="16"/>
  <c r="AG86" i="16"/>
  <c r="AH86" i="16"/>
  <c r="AI86" i="16"/>
  <c r="AJ86" i="16"/>
  <c r="AK86" i="16"/>
  <c r="AL86" i="16"/>
  <c r="AM86" i="16"/>
  <c r="AN86" i="16"/>
  <c r="AO86" i="16"/>
  <c r="AP86" i="16"/>
  <c r="AQ86" i="16"/>
  <c r="AR86" i="16"/>
  <c r="AS86" i="16"/>
  <c r="AT86" i="16"/>
  <c r="AU86" i="16"/>
  <c r="AV86" i="16"/>
  <c r="AW86" i="16"/>
  <c r="AX86" i="16"/>
  <c r="AY86" i="16"/>
  <c r="AZ86" i="16"/>
  <c r="BA86" i="16"/>
  <c r="BB86" i="16"/>
  <c r="BC86" i="16"/>
  <c r="BD86" i="16"/>
  <c r="BE86" i="16"/>
  <c r="BF86" i="16"/>
  <c r="BG86" i="16"/>
  <c r="BH86" i="16"/>
  <c r="BI86" i="16"/>
  <c r="BJ86" i="16"/>
  <c r="BK86" i="16"/>
  <c r="BL86" i="16"/>
  <c r="BM86" i="16"/>
  <c r="BN86" i="16"/>
  <c r="BO86" i="16"/>
  <c r="BP86" i="16"/>
  <c r="BQ86" i="16"/>
  <c r="BR86" i="16"/>
  <c r="BS86" i="16"/>
  <c r="BT86" i="16"/>
  <c r="BU86" i="16"/>
  <c r="BV86" i="16"/>
  <c r="BW86" i="16"/>
  <c r="BX86" i="16"/>
  <c r="BY86" i="16"/>
  <c r="BZ86" i="16"/>
  <c r="CA86" i="16"/>
  <c r="CB86" i="16"/>
  <c r="CC86" i="16"/>
  <c r="CD86" i="16"/>
  <c r="CE86" i="16"/>
  <c r="CF86" i="16"/>
  <c r="CG86" i="16"/>
  <c r="CH86" i="16"/>
  <c r="CI86" i="16"/>
  <c r="CJ86" i="16"/>
  <c r="CK86" i="16"/>
  <c r="CL86" i="16"/>
  <c r="CM86" i="16"/>
  <c r="CN86" i="16"/>
  <c r="CO86" i="16"/>
  <c r="CP86" i="16"/>
  <c r="CQ86" i="16"/>
  <c r="CR86" i="16"/>
  <c r="CS86" i="16"/>
  <c r="CT86" i="16"/>
  <c r="CU86" i="16"/>
  <c r="CV86" i="16"/>
  <c r="CW86" i="16"/>
  <c r="CX86" i="16"/>
  <c r="CY86" i="16"/>
  <c r="CZ86" i="16"/>
  <c r="DA86" i="16"/>
  <c r="DB86" i="16"/>
  <c r="DC86" i="16"/>
  <c r="DD86" i="16"/>
  <c r="DE86" i="16"/>
  <c r="DF86" i="16"/>
  <c r="DG86" i="16"/>
  <c r="DH86" i="16"/>
  <c r="DI86" i="16"/>
  <c r="DJ86" i="16"/>
  <c r="DK86" i="16"/>
  <c r="DL86" i="16"/>
  <c r="DM86" i="16"/>
  <c r="DN86" i="16"/>
  <c r="DO86" i="16"/>
  <c r="DP86" i="16"/>
  <c r="DQ86" i="16"/>
  <c r="DR86" i="16"/>
  <c r="DS86" i="16"/>
  <c r="DT86" i="16"/>
  <c r="DU86" i="16"/>
  <c r="DV86" i="16"/>
  <c r="DW86" i="16"/>
  <c r="DX86" i="16"/>
  <c r="DY86" i="16"/>
  <c r="DZ86" i="16"/>
  <c r="EA86" i="16"/>
  <c r="EB86" i="16"/>
  <c r="EC86" i="16"/>
  <c r="ED86" i="16"/>
  <c r="EE86" i="16"/>
  <c r="EF86" i="16"/>
  <c r="EG86" i="16"/>
  <c r="EH86" i="16"/>
  <c r="EI86" i="16"/>
  <c r="EJ86" i="16"/>
  <c r="EK86" i="16"/>
  <c r="EL86" i="16"/>
  <c r="EM86" i="16"/>
  <c r="EN86" i="16"/>
  <c r="EO86" i="16"/>
  <c r="EP86" i="16"/>
  <c r="EQ86" i="16"/>
  <c r="ER86" i="16"/>
  <c r="T87" i="16"/>
  <c r="U87" i="16"/>
  <c r="V87" i="16"/>
  <c r="W87" i="16"/>
  <c r="X87" i="16"/>
  <c r="Y87" i="16"/>
  <c r="Z87" i="16"/>
  <c r="AA87" i="16"/>
  <c r="AB87" i="16"/>
  <c r="AC87" i="16"/>
  <c r="AD87" i="16"/>
  <c r="AE87" i="16"/>
  <c r="AF87" i="16"/>
  <c r="AG87" i="16"/>
  <c r="AH87" i="16"/>
  <c r="AI87" i="16"/>
  <c r="AJ87" i="16"/>
  <c r="AK87" i="16"/>
  <c r="AL87" i="16"/>
  <c r="AM87" i="16"/>
  <c r="AN87" i="16"/>
  <c r="AO87" i="16"/>
  <c r="AP87" i="16"/>
  <c r="AQ87" i="16"/>
  <c r="AR87" i="16"/>
  <c r="AS87" i="16"/>
  <c r="AT87" i="16"/>
  <c r="AU87" i="16"/>
  <c r="AV87" i="16"/>
  <c r="AW87" i="16"/>
  <c r="AX87" i="16"/>
  <c r="AY87" i="16"/>
  <c r="AZ87" i="16"/>
  <c r="BA87" i="16"/>
  <c r="BB87" i="16"/>
  <c r="BC87" i="16"/>
  <c r="BD87" i="16"/>
  <c r="BE87" i="16"/>
  <c r="BF87" i="16"/>
  <c r="BG87" i="16"/>
  <c r="BH87" i="16"/>
  <c r="BI87" i="16"/>
  <c r="BJ87" i="16"/>
  <c r="BK87" i="16"/>
  <c r="BL87" i="16"/>
  <c r="BM87" i="16"/>
  <c r="BN87" i="16"/>
  <c r="BO87" i="16"/>
  <c r="BP87" i="16"/>
  <c r="BQ87" i="16"/>
  <c r="BR87" i="16"/>
  <c r="BS87" i="16"/>
  <c r="BT87" i="16"/>
  <c r="BU87" i="16"/>
  <c r="BV87" i="16"/>
  <c r="BW87" i="16"/>
  <c r="BX87" i="16"/>
  <c r="BY87" i="16"/>
  <c r="BZ87" i="16"/>
  <c r="CA87" i="16"/>
  <c r="CB87" i="16"/>
  <c r="CC87" i="16"/>
  <c r="CD87" i="16"/>
  <c r="CE87" i="16"/>
  <c r="CF87" i="16"/>
  <c r="CG87" i="16"/>
  <c r="CH87" i="16"/>
  <c r="CI87" i="16"/>
  <c r="CJ87" i="16"/>
  <c r="CK87" i="16"/>
  <c r="CL87" i="16"/>
  <c r="CM87" i="16"/>
  <c r="CN87" i="16"/>
  <c r="CO87" i="16"/>
  <c r="CP87" i="16"/>
  <c r="CQ87" i="16"/>
  <c r="CR87" i="16"/>
  <c r="CS87" i="16"/>
  <c r="CT87" i="16"/>
  <c r="CU87" i="16"/>
  <c r="CV87" i="16"/>
  <c r="CW87" i="16"/>
  <c r="CX87" i="16"/>
  <c r="CY87" i="16"/>
  <c r="CZ87" i="16"/>
  <c r="DA87" i="16"/>
  <c r="DB87" i="16"/>
  <c r="DC87" i="16"/>
  <c r="DD87" i="16"/>
  <c r="DE87" i="16"/>
  <c r="DF87" i="16"/>
  <c r="DG87" i="16"/>
  <c r="DH87" i="16"/>
  <c r="DI87" i="16"/>
  <c r="DJ87" i="16"/>
  <c r="DK87" i="16"/>
  <c r="DL87" i="16"/>
  <c r="DM87" i="16"/>
  <c r="DN87" i="16"/>
  <c r="DO87" i="16"/>
  <c r="DP87" i="16"/>
  <c r="DQ87" i="16"/>
  <c r="DR87" i="16"/>
  <c r="DS87" i="16"/>
  <c r="DT87" i="16"/>
  <c r="DU87" i="16"/>
  <c r="DV87" i="16"/>
  <c r="DW87" i="16"/>
  <c r="DX87" i="16"/>
  <c r="DY87" i="16"/>
  <c r="DZ87" i="16"/>
  <c r="EA87" i="16"/>
  <c r="EB87" i="16"/>
  <c r="EC87" i="16"/>
  <c r="ED87" i="16"/>
  <c r="EE87" i="16"/>
  <c r="EF87" i="16"/>
  <c r="EG87" i="16"/>
  <c r="EH87" i="16"/>
  <c r="EI87" i="16"/>
  <c r="EJ87" i="16"/>
  <c r="EK87" i="16"/>
  <c r="EL87" i="16"/>
  <c r="EM87" i="16"/>
  <c r="EN87" i="16"/>
  <c r="EO87" i="16"/>
  <c r="EP87" i="16"/>
  <c r="EQ87" i="16"/>
  <c r="ER87" i="16"/>
  <c r="T88" i="16"/>
  <c r="U88" i="16"/>
  <c r="V88" i="16"/>
  <c r="W88" i="16"/>
  <c r="X88" i="16"/>
  <c r="Y88" i="16"/>
  <c r="Z88" i="16"/>
  <c r="AA88" i="16"/>
  <c r="AB88" i="16"/>
  <c r="AC88" i="16"/>
  <c r="AD88" i="16"/>
  <c r="AE88" i="16"/>
  <c r="AF88" i="16"/>
  <c r="AG88" i="16"/>
  <c r="AH88" i="16"/>
  <c r="AI88" i="16"/>
  <c r="AJ88" i="16"/>
  <c r="AK88" i="16"/>
  <c r="AL88" i="16"/>
  <c r="AM88" i="16"/>
  <c r="AN88" i="16"/>
  <c r="AO88" i="16"/>
  <c r="AP88" i="16"/>
  <c r="AQ88" i="16"/>
  <c r="AR88" i="16"/>
  <c r="AS88" i="16"/>
  <c r="AT88" i="16"/>
  <c r="AU88" i="16"/>
  <c r="AV88" i="16"/>
  <c r="AW88" i="16"/>
  <c r="AX88" i="16"/>
  <c r="AY88" i="16"/>
  <c r="AZ88" i="16"/>
  <c r="BA88" i="16"/>
  <c r="BB88" i="16"/>
  <c r="BC88" i="16"/>
  <c r="BD88" i="16"/>
  <c r="BE88" i="16"/>
  <c r="BF88" i="16"/>
  <c r="BG88" i="16"/>
  <c r="BH88" i="16"/>
  <c r="BI88" i="16"/>
  <c r="BJ88" i="16"/>
  <c r="BK88" i="16"/>
  <c r="BL88" i="16"/>
  <c r="BM88" i="16"/>
  <c r="BN88" i="16"/>
  <c r="BO88" i="16"/>
  <c r="BP88" i="16"/>
  <c r="BQ88" i="16"/>
  <c r="BR88" i="16"/>
  <c r="BS88" i="16"/>
  <c r="BT88" i="16"/>
  <c r="BU88" i="16"/>
  <c r="BV88" i="16"/>
  <c r="BW88" i="16"/>
  <c r="BX88" i="16"/>
  <c r="BY88" i="16"/>
  <c r="BZ88" i="16"/>
  <c r="CA88" i="16"/>
  <c r="CB88" i="16"/>
  <c r="CC88" i="16"/>
  <c r="CD88" i="16"/>
  <c r="CE88" i="16"/>
  <c r="CF88" i="16"/>
  <c r="CG88" i="16"/>
  <c r="CH88" i="16"/>
  <c r="CI88" i="16"/>
  <c r="CJ88" i="16"/>
  <c r="CK88" i="16"/>
  <c r="CL88" i="16"/>
  <c r="CM88" i="16"/>
  <c r="CN88" i="16"/>
  <c r="CO88" i="16"/>
  <c r="CP88" i="16"/>
  <c r="CQ88" i="16"/>
  <c r="CR88" i="16"/>
  <c r="CS88" i="16"/>
  <c r="CT88" i="16"/>
  <c r="CU88" i="16"/>
  <c r="CV88" i="16"/>
  <c r="CW88" i="16"/>
  <c r="CX88" i="16"/>
  <c r="CY88" i="16"/>
  <c r="CZ88" i="16"/>
  <c r="DA88" i="16"/>
  <c r="DB88" i="16"/>
  <c r="DC88" i="16"/>
  <c r="DD88" i="16"/>
  <c r="DE88" i="16"/>
  <c r="DF88" i="16"/>
  <c r="DG88" i="16"/>
  <c r="DH88" i="16"/>
  <c r="DI88" i="16"/>
  <c r="DJ88" i="16"/>
  <c r="DK88" i="16"/>
  <c r="DL88" i="16"/>
  <c r="DM88" i="16"/>
  <c r="DN88" i="16"/>
  <c r="DO88" i="16"/>
  <c r="DP88" i="16"/>
  <c r="DQ88" i="16"/>
  <c r="DR88" i="16"/>
  <c r="DS88" i="16"/>
  <c r="DT88" i="16"/>
  <c r="DU88" i="16"/>
  <c r="DV88" i="16"/>
  <c r="DW88" i="16"/>
  <c r="DX88" i="16"/>
  <c r="DY88" i="16"/>
  <c r="DZ88" i="16"/>
  <c r="EA88" i="16"/>
  <c r="EB88" i="16"/>
  <c r="EC88" i="16"/>
  <c r="ED88" i="16"/>
  <c r="EE88" i="16"/>
  <c r="EF88" i="16"/>
  <c r="EG88" i="16"/>
  <c r="EH88" i="16"/>
  <c r="EI88" i="16"/>
  <c r="EJ88" i="16"/>
  <c r="EK88" i="16"/>
  <c r="EL88" i="16"/>
  <c r="EM88" i="16"/>
  <c r="EN88" i="16"/>
  <c r="EO88" i="16"/>
  <c r="EP88" i="16"/>
  <c r="EQ88" i="16"/>
  <c r="ER88" i="16"/>
  <c r="T89" i="16"/>
  <c r="U89" i="16"/>
  <c r="V89" i="16"/>
  <c r="W89" i="16"/>
  <c r="X89" i="16"/>
  <c r="Y89" i="16"/>
  <c r="Z89" i="16"/>
  <c r="AA89" i="16"/>
  <c r="AB89" i="16"/>
  <c r="AC89" i="16"/>
  <c r="AD89" i="16"/>
  <c r="AE89" i="16"/>
  <c r="AF89" i="16"/>
  <c r="AG89" i="16"/>
  <c r="AH89" i="16"/>
  <c r="AI89" i="16"/>
  <c r="AJ89" i="16"/>
  <c r="AK89" i="16"/>
  <c r="AL89" i="16"/>
  <c r="AM89" i="16"/>
  <c r="AN89" i="16"/>
  <c r="AO89" i="16"/>
  <c r="AP89" i="16"/>
  <c r="AQ89" i="16"/>
  <c r="AR89" i="16"/>
  <c r="AS89" i="16"/>
  <c r="AT89" i="16"/>
  <c r="AU89" i="16"/>
  <c r="AV89" i="16"/>
  <c r="AW89" i="16"/>
  <c r="AX89" i="16"/>
  <c r="AY89" i="16"/>
  <c r="AZ89" i="16"/>
  <c r="BA89" i="16"/>
  <c r="BB89" i="16"/>
  <c r="BC89" i="16"/>
  <c r="BD89" i="16"/>
  <c r="BE89" i="16"/>
  <c r="BF89" i="16"/>
  <c r="BG89" i="16"/>
  <c r="BH89" i="16"/>
  <c r="BI89" i="16"/>
  <c r="BJ89" i="16"/>
  <c r="BK89" i="16"/>
  <c r="BL89" i="16"/>
  <c r="BM89" i="16"/>
  <c r="BN89" i="16"/>
  <c r="BO89" i="16"/>
  <c r="BP89" i="16"/>
  <c r="BQ89" i="16"/>
  <c r="BR89" i="16"/>
  <c r="BS89" i="16"/>
  <c r="BT89" i="16"/>
  <c r="BU89" i="16"/>
  <c r="BV89" i="16"/>
  <c r="BW89" i="16"/>
  <c r="BX89" i="16"/>
  <c r="BY89" i="16"/>
  <c r="BZ89" i="16"/>
  <c r="CA89" i="16"/>
  <c r="CB89" i="16"/>
  <c r="CC89" i="16"/>
  <c r="CD89" i="16"/>
  <c r="CE89" i="16"/>
  <c r="CF89" i="16"/>
  <c r="CG89" i="16"/>
  <c r="CH89" i="16"/>
  <c r="CI89" i="16"/>
  <c r="CJ89" i="16"/>
  <c r="CK89" i="16"/>
  <c r="CL89" i="16"/>
  <c r="CM89" i="16"/>
  <c r="CN89" i="16"/>
  <c r="CO89" i="16"/>
  <c r="CP89" i="16"/>
  <c r="CQ89" i="16"/>
  <c r="CR89" i="16"/>
  <c r="CS89" i="16"/>
  <c r="CT89" i="16"/>
  <c r="CU89" i="16"/>
  <c r="CV89" i="16"/>
  <c r="CW89" i="16"/>
  <c r="CX89" i="16"/>
  <c r="CY89" i="16"/>
  <c r="CZ89" i="16"/>
  <c r="DA89" i="16"/>
  <c r="DB89" i="16"/>
  <c r="DC89" i="16"/>
  <c r="DD89" i="16"/>
  <c r="DE89" i="16"/>
  <c r="DF89" i="16"/>
  <c r="DG89" i="16"/>
  <c r="DH89" i="16"/>
  <c r="DI89" i="16"/>
  <c r="DJ89" i="16"/>
  <c r="DK89" i="16"/>
  <c r="DL89" i="16"/>
  <c r="DM89" i="16"/>
  <c r="DN89" i="16"/>
  <c r="DO89" i="16"/>
  <c r="DP89" i="16"/>
  <c r="DQ89" i="16"/>
  <c r="DR89" i="16"/>
  <c r="DS89" i="16"/>
  <c r="DT89" i="16"/>
  <c r="DU89" i="16"/>
  <c r="DV89" i="16"/>
  <c r="DW89" i="16"/>
  <c r="DX89" i="16"/>
  <c r="DY89" i="16"/>
  <c r="DZ89" i="16"/>
  <c r="EA89" i="16"/>
  <c r="EB89" i="16"/>
  <c r="EC89" i="16"/>
  <c r="ED89" i="16"/>
  <c r="EE89" i="16"/>
  <c r="EF89" i="16"/>
  <c r="EG89" i="16"/>
  <c r="EH89" i="16"/>
  <c r="EI89" i="16"/>
  <c r="EJ89" i="16"/>
  <c r="EK89" i="16"/>
  <c r="EL89" i="16"/>
  <c r="EM89" i="16"/>
  <c r="EN89" i="16"/>
  <c r="EO89" i="16"/>
  <c r="EP89" i="16"/>
  <c r="EQ89" i="16"/>
  <c r="ER89" i="16"/>
  <c r="T90" i="16"/>
  <c r="U90" i="16"/>
  <c r="V90" i="16"/>
  <c r="W90" i="16"/>
  <c r="X90" i="16"/>
  <c r="Y90" i="16"/>
  <c r="Z90" i="16"/>
  <c r="AA90" i="16"/>
  <c r="AB90" i="16"/>
  <c r="AC90" i="16"/>
  <c r="AD90" i="16"/>
  <c r="AE90" i="16"/>
  <c r="AF90" i="16"/>
  <c r="AG90" i="16"/>
  <c r="AH90" i="16"/>
  <c r="AI90" i="16"/>
  <c r="AJ90" i="16"/>
  <c r="AK90" i="16"/>
  <c r="AL90" i="16"/>
  <c r="AM90" i="16"/>
  <c r="AN90" i="16"/>
  <c r="AO90" i="16"/>
  <c r="AP90" i="16"/>
  <c r="AQ90" i="16"/>
  <c r="AR90" i="16"/>
  <c r="AS90" i="16"/>
  <c r="AT90" i="16"/>
  <c r="AU90" i="16"/>
  <c r="AV90" i="16"/>
  <c r="AW90" i="16"/>
  <c r="AX90" i="16"/>
  <c r="AY90" i="16"/>
  <c r="AZ90" i="16"/>
  <c r="BA90" i="16"/>
  <c r="BB90" i="16"/>
  <c r="BC90" i="16"/>
  <c r="BD90" i="16"/>
  <c r="BE90" i="16"/>
  <c r="BF90" i="16"/>
  <c r="BG90" i="16"/>
  <c r="BH90" i="16"/>
  <c r="BI90" i="16"/>
  <c r="BJ90" i="16"/>
  <c r="BK90" i="16"/>
  <c r="BL90" i="16"/>
  <c r="BM90" i="16"/>
  <c r="BN90" i="16"/>
  <c r="BO90" i="16"/>
  <c r="BP90" i="16"/>
  <c r="BQ90" i="16"/>
  <c r="BR90" i="16"/>
  <c r="BS90" i="16"/>
  <c r="BT90" i="16"/>
  <c r="BU90" i="16"/>
  <c r="BV90" i="16"/>
  <c r="BW90" i="16"/>
  <c r="BX90" i="16"/>
  <c r="BY90" i="16"/>
  <c r="BZ90" i="16"/>
  <c r="CA90" i="16"/>
  <c r="CB90" i="16"/>
  <c r="CC90" i="16"/>
  <c r="CD90" i="16"/>
  <c r="CE90" i="16"/>
  <c r="CF90" i="16"/>
  <c r="CG90" i="16"/>
  <c r="CH90" i="16"/>
  <c r="CI90" i="16"/>
  <c r="CJ90" i="16"/>
  <c r="CK90" i="16"/>
  <c r="CL90" i="16"/>
  <c r="CM90" i="16"/>
  <c r="CN90" i="16"/>
  <c r="CO90" i="16"/>
  <c r="CP90" i="16"/>
  <c r="CQ90" i="16"/>
  <c r="CR90" i="16"/>
  <c r="CS90" i="16"/>
  <c r="CT90" i="16"/>
  <c r="CU90" i="16"/>
  <c r="CV90" i="16"/>
  <c r="CW90" i="16"/>
  <c r="CX90" i="16"/>
  <c r="CY90" i="16"/>
  <c r="CZ90" i="16"/>
  <c r="DA90" i="16"/>
  <c r="DB90" i="16"/>
  <c r="DC90" i="16"/>
  <c r="DD90" i="16"/>
  <c r="DE90" i="16"/>
  <c r="DF90" i="16"/>
  <c r="DG90" i="16"/>
  <c r="DH90" i="16"/>
  <c r="DI90" i="16"/>
  <c r="DJ90" i="16"/>
  <c r="DK90" i="16"/>
  <c r="DL90" i="16"/>
  <c r="DM90" i="16"/>
  <c r="DN90" i="16"/>
  <c r="DO90" i="16"/>
  <c r="DP90" i="16"/>
  <c r="DQ90" i="16"/>
  <c r="DR90" i="16"/>
  <c r="DS90" i="16"/>
  <c r="DT90" i="16"/>
  <c r="DU90" i="16"/>
  <c r="DV90" i="16"/>
  <c r="DW90" i="16"/>
  <c r="DX90" i="16"/>
  <c r="DY90" i="16"/>
  <c r="DZ90" i="16"/>
  <c r="EA90" i="16"/>
  <c r="EB90" i="16"/>
  <c r="EC90" i="16"/>
  <c r="ED90" i="16"/>
  <c r="EE90" i="16"/>
  <c r="EF90" i="16"/>
  <c r="EG90" i="16"/>
  <c r="EH90" i="16"/>
  <c r="EI90" i="16"/>
  <c r="EJ90" i="16"/>
  <c r="EK90" i="16"/>
  <c r="EL90" i="16"/>
  <c r="EM90" i="16"/>
  <c r="EN90" i="16"/>
  <c r="EO90" i="16"/>
  <c r="EP90" i="16"/>
  <c r="EQ90" i="16"/>
  <c r="ER90" i="16"/>
  <c r="T91" i="16"/>
  <c r="U91" i="16"/>
  <c r="V91" i="16"/>
  <c r="W91" i="16"/>
  <c r="X91" i="16"/>
  <c r="Y91" i="16"/>
  <c r="Z91" i="16"/>
  <c r="AA91" i="16"/>
  <c r="AB91" i="16"/>
  <c r="AC91" i="16"/>
  <c r="AD91" i="16"/>
  <c r="AE91" i="16"/>
  <c r="AF91" i="16"/>
  <c r="AG91" i="16"/>
  <c r="AH91" i="16"/>
  <c r="AI91" i="16"/>
  <c r="AJ91" i="16"/>
  <c r="AK91" i="16"/>
  <c r="AL91" i="16"/>
  <c r="AM91" i="16"/>
  <c r="AN91" i="16"/>
  <c r="AO91" i="16"/>
  <c r="AP91" i="16"/>
  <c r="AQ91" i="16"/>
  <c r="AR91" i="16"/>
  <c r="AS91" i="16"/>
  <c r="AT91" i="16"/>
  <c r="AU91" i="16"/>
  <c r="AV91" i="16"/>
  <c r="AW91" i="16"/>
  <c r="AX91" i="16"/>
  <c r="AY91" i="16"/>
  <c r="AZ91" i="16"/>
  <c r="BA91" i="16"/>
  <c r="BB91" i="16"/>
  <c r="BC91" i="16"/>
  <c r="BD91" i="16"/>
  <c r="BE91" i="16"/>
  <c r="BF91" i="16"/>
  <c r="BG91" i="16"/>
  <c r="BH91" i="16"/>
  <c r="BI91" i="16"/>
  <c r="BJ91" i="16"/>
  <c r="BK91" i="16"/>
  <c r="BL91" i="16"/>
  <c r="BM91" i="16"/>
  <c r="BN91" i="16"/>
  <c r="BO91" i="16"/>
  <c r="BP91" i="16"/>
  <c r="BQ91" i="16"/>
  <c r="BR91" i="16"/>
  <c r="BS91" i="16"/>
  <c r="BT91" i="16"/>
  <c r="BU91" i="16"/>
  <c r="BV91" i="16"/>
  <c r="BW91" i="16"/>
  <c r="BX91" i="16"/>
  <c r="BY91" i="16"/>
  <c r="BZ91" i="16"/>
  <c r="CA91" i="16"/>
  <c r="CB91" i="16"/>
  <c r="CC91" i="16"/>
  <c r="CD91" i="16"/>
  <c r="CE91" i="16"/>
  <c r="CF91" i="16"/>
  <c r="CG91" i="16"/>
  <c r="CH91" i="16"/>
  <c r="CI91" i="16"/>
  <c r="CJ91" i="16"/>
  <c r="CK91" i="16"/>
  <c r="CL91" i="16"/>
  <c r="CM91" i="16"/>
  <c r="CN91" i="16"/>
  <c r="CO91" i="16"/>
  <c r="CP91" i="16"/>
  <c r="CQ91" i="16"/>
  <c r="CR91" i="16"/>
  <c r="CS91" i="16"/>
  <c r="CT91" i="16"/>
  <c r="CU91" i="16"/>
  <c r="CV91" i="16"/>
  <c r="CW91" i="16"/>
  <c r="CX91" i="16"/>
  <c r="CY91" i="16"/>
  <c r="CZ91" i="16"/>
  <c r="DA91" i="16"/>
  <c r="DB91" i="16"/>
  <c r="DC91" i="16"/>
  <c r="DD91" i="16"/>
  <c r="DE91" i="16"/>
  <c r="DF91" i="16"/>
  <c r="DG91" i="16"/>
  <c r="DH91" i="16"/>
  <c r="DI91" i="16"/>
  <c r="DJ91" i="16"/>
  <c r="DK91" i="16"/>
  <c r="DL91" i="16"/>
  <c r="DM91" i="16"/>
  <c r="DN91" i="16"/>
  <c r="DO91" i="16"/>
  <c r="DP91" i="16"/>
  <c r="DQ91" i="16"/>
  <c r="DR91" i="16"/>
  <c r="DS91" i="16"/>
  <c r="DT91" i="16"/>
  <c r="DU91" i="16"/>
  <c r="DV91" i="16"/>
  <c r="DW91" i="16"/>
  <c r="DX91" i="16"/>
  <c r="DY91" i="16"/>
  <c r="DZ91" i="16"/>
  <c r="EA91" i="16"/>
  <c r="EB91" i="16"/>
  <c r="EC91" i="16"/>
  <c r="ED91" i="16"/>
  <c r="EE91" i="16"/>
  <c r="EF91" i="16"/>
  <c r="EG91" i="16"/>
  <c r="EH91" i="16"/>
  <c r="EI91" i="16"/>
  <c r="EJ91" i="16"/>
  <c r="EK91" i="16"/>
  <c r="EL91" i="16"/>
  <c r="EM91" i="16"/>
  <c r="EN91" i="16"/>
  <c r="EO91" i="16"/>
  <c r="EP91" i="16"/>
  <c r="EQ91" i="16"/>
  <c r="ER91" i="16"/>
  <c r="T92" i="16"/>
  <c r="U92" i="16"/>
  <c r="V92" i="16"/>
  <c r="W92" i="16"/>
  <c r="X92" i="16"/>
  <c r="Y92" i="16"/>
  <c r="Z92" i="16"/>
  <c r="AA92" i="16"/>
  <c r="AB92" i="16"/>
  <c r="AC92" i="16"/>
  <c r="AD92" i="16"/>
  <c r="AE92" i="16"/>
  <c r="AF92" i="16"/>
  <c r="AG92" i="16"/>
  <c r="AH92" i="16"/>
  <c r="AI92" i="16"/>
  <c r="AJ92" i="16"/>
  <c r="AK92" i="16"/>
  <c r="AL92" i="16"/>
  <c r="AM92" i="16"/>
  <c r="AN92" i="16"/>
  <c r="AO92" i="16"/>
  <c r="AP92" i="16"/>
  <c r="AQ92" i="16"/>
  <c r="AR92" i="16"/>
  <c r="AS92" i="16"/>
  <c r="AT92" i="16"/>
  <c r="AU92" i="16"/>
  <c r="AV92" i="16"/>
  <c r="AW92" i="16"/>
  <c r="AX92" i="16"/>
  <c r="AY92" i="16"/>
  <c r="AZ92" i="16"/>
  <c r="BA92" i="16"/>
  <c r="BB92" i="16"/>
  <c r="BC92" i="16"/>
  <c r="BD92" i="16"/>
  <c r="BE92" i="16"/>
  <c r="BF92" i="16"/>
  <c r="BG92" i="16"/>
  <c r="BH92" i="16"/>
  <c r="BI92" i="16"/>
  <c r="BJ92" i="16"/>
  <c r="BK92" i="16"/>
  <c r="BL92" i="16"/>
  <c r="BM92" i="16"/>
  <c r="BN92" i="16"/>
  <c r="BO92" i="16"/>
  <c r="BP92" i="16"/>
  <c r="BQ92" i="16"/>
  <c r="BR92" i="16"/>
  <c r="BS92" i="16"/>
  <c r="BT92" i="16"/>
  <c r="BU92" i="16"/>
  <c r="BV92" i="16"/>
  <c r="BW92" i="16"/>
  <c r="BX92" i="16"/>
  <c r="BY92" i="16"/>
  <c r="BZ92" i="16"/>
  <c r="CA92" i="16"/>
  <c r="CB92" i="16"/>
  <c r="CC92" i="16"/>
  <c r="CD92" i="16"/>
  <c r="CE92" i="16"/>
  <c r="CF92" i="16"/>
  <c r="CG92" i="16"/>
  <c r="CH92" i="16"/>
  <c r="CI92" i="16"/>
  <c r="CJ92" i="16"/>
  <c r="CK92" i="16"/>
  <c r="CL92" i="16"/>
  <c r="CM92" i="16"/>
  <c r="CN92" i="16"/>
  <c r="CO92" i="16"/>
  <c r="CP92" i="16"/>
  <c r="CQ92" i="16"/>
  <c r="CR92" i="16"/>
  <c r="CS92" i="16"/>
  <c r="CT92" i="16"/>
  <c r="CU92" i="16"/>
  <c r="CV92" i="16"/>
  <c r="CW92" i="16"/>
  <c r="CX92" i="16"/>
  <c r="CY92" i="16"/>
  <c r="CZ92" i="16"/>
  <c r="DA92" i="16"/>
  <c r="DB92" i="16"/>
  <c r="DC92" i="16"/>
  <c r="DD92" i="16"/>
  <c r="DE92" i="16"/>
  <c r="DF92" i="16"/>
  <c r="DG92" i="16"/>
  <c r="DH92" i="16"/>
  <c r="DI92" i="16"/>
  <c r="DJ92" i="16"/>
  <c r="DK92" i="16"/>
  <c r="DL92" i="16"/>
  <c r="DM92" i="16"/>
  <c r="DN92" i="16"/>
  <c r="DO92" i="16"/>
  <c r="DP92" i="16"/>
  <c r="DQ92" i="16"/>
  <c r="DR92" i="16"/>
  <c r="DS92" i="16"/>
  <c r="DT92" i="16"/>
  <c r="DU92" i="16"/>
  <c r="DV92" i="16"/>
  <c r="DW92" i="16"/>
  <c r="DX92" i="16"/>
  <c r="DY92" i="16"/>
  <c r="DZ92" i="16"/>
  <c r="EA92" i="16"/>
  <c r="EB92" i="16"/>
  <c r="EC92" i="16"/>
  <c r="ED92" i="16"/>
  <c r="EE92" i="16"/>
  <c r="EF92" i="16"/>
  <c r="EG92" i="16"/>
  <c r="EH92" i="16"/>
  <c r="EI92" i="16"/>
  <c r="EJ92" i="16"/>
  <c r="EK92" i="16"/>
  <c r="EL92" i="16"/>
  <c r="EM92" i="16"/>
  <c r="EN92" i="16"/>
  <c r="EO92" i="16"/>
  <c r="EP92" i="16"/>
  <c r="EQ92" i="16"/>
  <c r="ER92" i="16"/>
  <c r="S3" i="16"/>
  <c r="S4" i="16"/>
  <c r="S5" i="16"/>
  <c r="S6" i="16"/>
  <c r="S7" i="16"/>
  <c r="S8" i="16"/>
  <c r="S9" i="16"/>
  <c r="S10" i="16"/>
  <c r="S11" i="16"/>
  <c r="S12" i="16"/>
  <c r="S13" i="16"/>
  <c r="S14" i="16"/>
  <c r="S15" i="16"/>
  <c r="S16" i="16"/>
  <c r="S17" i="16"/>
  <c r="S18" i="16"/>
  <c r="S19" i="16"/>
  <c r="S20" i="16"/>
  <c r="S21" i="16"/>
  <c r="S22" i="16"/>
  <c r="S23" i="16"/>
  <c r="S24" i="16"/>
  <c r="S25" i="16"/>
  <c r="S26" i="16"/>
  <c r="S27" i="16"/>
  <c r="S28" i="16"/>
  <c r="S29" i="16"/>
  <c r="S30" i="16"/>
  <c r="S31" i="16"/>
  <c r="S32" i="16"/>
  <c r="S33" i="16"/>
  <c r="S34" i="16"/>
  <c r="S35" i="16"/>
  <c r="S36" i="16"/>
  <c r="S37" i="16"/>
  <c r="S38" i="16"/>
  <c r="S39" i="16"/>
  <c r="S40" i="16"/>
  <c r="S41" i="16"/>
  <c r="S42" i="16"/>
  <c r="S43" i="16"/>
  <c r="S44" i="16"/>
  <c r="S45" i="16"/>
  <c r="S46" i="16"/>
  <c r="S47" i="16"/>
  <c r="S48" i="16"/>
  <c r="S49" i="16"/>
  <c r="S50" i="16"/>
  <c r="S51" i="16"/>
  <c r="S52" i="16"/>
  <c r="S53" i="16"/>
  <c r="S54" i="16"/>
  <c r="S55" i="16"/>
  <c r="S56" i="16"/>
  <c r="S57" i="16"/>
  <c r="S58" i="16"/>
  <c r="S59" i="16"/>
  <c r="S60" i="16"/>
  <c r="S61" i="16"/>
  <c r="S62" i="16"/>
  <c r="S63" i="16"/>
  <c r="S64" i="16"/>
  <c r="S65" i="16"/>
  <c r="S66" i="16"/>
  <c r="S67" i="16"/>
  <c r="S68" i="16"/>
  <c r="S69" i="16"/>
  <c r="S70" i="16"/>
  <c r="S71" i="16"/>
  <c r="S72" i="16"/>
  <c r="S73" i="16"/>
  <c r="S74" i="16"/>
  <c r="S75" i="16"/>
  <c r="S76" i="16"/>
  <c r="S77" i="16"/>
  <c r="S78" i="16"/>
  <c r="S79" i="16"/>
  <c r="S80" i="16"/>
  <c r="S81" i="16"/>
  <c r="S82" i="16"/>
  <c r="S83" i="16"/>
  <c r="S84" i="16"/>
  <c r="S85" i="16"/>
  <c r="S86" i="16"/>
  <c r="S87" i="16"/>
  <c r="S88" i="16"/>
  <c r="S89" i="16"/>
  <c r="S90" i="16"/>
  <c r="S91" i="16"/>
  <c r="S92" i="16"/>
  <c r="S2" i="16"/>
  <c r="D110" i="28"/>
  <c r="E110" i="28" s="1"/>
  <c r="D7" i="28"/>
  <c r="E7" i="28" s="1"/>
  <c r="D15" i="28"/>
  <c r="E15" i="28" s="1"/>
  <c r="J139" i="13"/>
  <c r="J140" i="13"/>
  <c r="J141" i="13"/>
  <c r="J142" i="13"/>
  <c r="J143" i="13"/>
  <c r="J144" i="13"/>
  <c r="J145" i="13"/>
  <c r="J146" i="13"/>
  <c r="J147" i="13"/>
  <c r="J148" i="13"/>
  <c r="J149" i="13"/>
  <c r="J150" i="13"/>
  <c r="J151" i="13"/>
  <c r="J152" i="13"/>
  <c r="J153" i="13"/>
  <c r="J154" i="13"/>
  <c r="J155" i="13"/>
  <c r="J156" i="13"/>
  <c r="J157" i="13"/>
  <c r="J158" i="13"/>
  <c r="J159" i="13"/>
  <c r="J160" i="13"/>
  <c r="J161" i="13"/>
  <c r="J162" i="13"/>
  <c r="J163" i="13"/>
  <c r="J164" i="13"/>
  <c r="J165" i="13"/>
  <c r="J166" i="13"/>
  <c r="J167" i="13"/>
  <c r="J168" i="13"/>
  <c r="J169" i="13"/>
  <c r="J170" i="13"/>
  <c r="J171" i="13"/>
  <c r="J172" i="13"/>
  <c r="J173" i="13"/>
  <c r="J174" i="13"/>
  <c r="J175" i="13"/>
  <c r="J176" i="13"/>
  <c r="J177" i="13"/>
  <c r="J178" i="13"/>
  <c r="J179" i="13"/>
  <c r="J180" i="13"/>
  <c r="J181" i="13"/>
  <c r="J182" i="13"/>
  <c r="J183" i="13"/>
  <c r="J184" i="13"/>
  <c r="J185" i="13"/>
  <c r="J186" i="13"/>
  <c r="J187" i="13"/>
  <c r="J188" i="13"/>
  <c r="J189" i="13"/>
  <c r="J190" i="13"/>
  <c r="J191" i="13"/>
  <c r="J192" i="13"/>
  <c r="J193" i="13"/>
  <c r="J194" i="13"/>
  <c r="J195" i="13"/>
  <c r="J196" i="13"/>
  <c r="J197" i="13"/>
  <c r="J198" i="13"/>
  <c r="J199" i="13"/>
  <c r="J200" i="13"/>
  <c r="J201" i="13"/>
  <c r="J202" i="13"/>
  <c r="J203" i="13"/>
  <c r="J195" i="1"/>
  <c r="J196" i="1"/>
  <c r="J197" i="1"/>
  <c r="J198" i="1"/>
  <c r="J199" i="1"/>
  <c r="J200" i="1"/>
  <c r="J201" i="1"/>
  <c r="J202" i="1"/>
  <c r="J203" i="1"/>
  <c r="J204" i="1"/>
  <c r="J205" i="1"/>
  <c r="J206" i="1"/>
  <c r="J207" i="1"/>
  <c r="J208" i="1"/>
  <c r="J209" i="1"/>
  <c r="J210" i="1"/>
  <c r="J211" i="1"/>
  <c r="J212" i="1"/>
  <c r="J213" i="1"/>
  <c r="J214" i="1"/>
  <c r="J215" i="1"/>
  <c r="J216" i="1"/>
  <c r="J217" i="1"/>
  <c r="J218" i="1"/>
  <c r="J219" i="1"/>
  <c r="J220" i="1"/>
  <c r="J221" i="1"/>
  <c r="J222" i="1"/>
  <c r="J223" i="1"/>
  <c r="J224" i="1"/>
  <c r="J225" i="1"/>
  <c r="J226" i="1"/>
  <c r="J227" i="1"/>
  <c r="J228" i="1"/>
  <c r="J229" i="1"/>
  <c r="J230" i="1"/>
  <c r="J231" i="1"/>
  <c r="J232" i="1"/>
  <c r="J233" i="1"/>
  <c r="J234" i="1"/>
  <c r="J235" i="1"/>
  <c r="J236" i="1"/>
  <c r="J237" i="1"/>
  <c r="J238" i="1"/>
  <c r="J239" i="1"/>
  <c r="J240" i="1"/>
  <c r="J241" i="1"/>
  <c r="J242" i="1"/>
  <c r="J243" i="1"/>
  <c r="J244" i="1"/>
  <c r="J245" i="1"/>
  <c r="J246" i="1"/>
  <c r="J247" i="1"/>
  <c r="J248" i="1"/>
  <c r="J249" i="1"/>
  <c r="J250" i="1"/>
  <c r="J251" i="1"/>
  <c r="J252" i="1"/>
  <c r="J253" i="1"/>
  <c r="J254" i="1"/>
  <c r="J255" i="1"/>
  <c r="J256" i="1"/>
  <c r="J257" i="1"/>
  <c r="J258" i="1"/>
  <c r="J259" i="1"/>
  <c r="J260" i="1"/>
  <c r="J261" i="1"/>
  <c r="J262" i="1"/>
  <c r="J263" i="1"/>
  <c r="J264" i="1"/>
  <c r="J265" i="1"/>
  <c r="J266" i="1"/>
  <c r="J267" i="1"/>
  <c r="J268" i="1"/>
  <c r="J269" i="1"/>
  <c r="J270" i="1"/>
  <c r="J2" i="1"/>
  <c r="D32" i="28"/>
  <c r="E32" i="28" s="1"/>
  <c r="D34" i="28"/>
  <c r="D66" i="28"/>
  <c r="D24" i="28"/>
  <c r="D69" i="28"/>
  <c r="D88" i="28"/>
  <c r="D56" i="28"/>
  <c r="D103" i="28"/>
  <c r="D57" i="28"/>
  <c r="D126" i="28"/>
  <c r="D58" i="28"/>
  <c r="D59" i="28"/>
  <c r="D60" i="28"/>
  <c r="D61" i="28"/>
  <c r="D62" i="28"/>
  <c r="D25" i="28"/>
  <c r="D67" i="28"/>
  <c r="D76" i="28"/>
  <c r="D78" i="28"/>
  <c r="D79" i="28"/>
  <c r="D74" i="28"/>
  <c r="D102" i="28"/>
  <c r="D21" i="28"/>
  <c r="D33" i="28"/>
  <c r="D70" i="28"/>
  <c r="D127" i="28"/>
  <c r="D73" i="28"/>
  <c r="D128" i="28"/>
  <c r="D44" i="28"/>
  <c r="D75" i="28"/>
  <c r="D45" i="28"/>
  <c r="D81" i="28"/>
  <c r="D80" i="28"/>
  <c r="D123" i="28"/>
  <c r="D82" i="28"/>
  <c r="D83" i="28"/>
  <c r="D96" i="28"/>
  <c r="D13" i="28"/>
  <c r="D26" i="28"/>
  <c r="D63" i="28"/>
  <c r="D86" i="28"/>
  <c r="D87" i="28"/>
  <c r="D89" i="28"/>
  <c r="D71" i="28"/>
  <c r="D90" i="28"/>
  <c r="D93" i="28"/>
  <c r="D8" i="28"/>
  <c r="D94" i="28"/>
  <c r="D95" i="28"/>
  <c r="D97" i="28"/>
  <c r="D99" i="28"/>
  <c r="D98" i="28"/>
  <c r="D100" i="28"/>
  <c r="D37" i="28"/>
  <c r="D101" i="28"/>
  <c r="D120" i="28"/>
  <c r="D29" i="28"/>
  <c r="D53" i="28"/>
  <c r="D104" i="28"/>
  <c r="D105" i="28"/>
  <c r="D106" i="28"/>
  <c r="D9" i="28"/>
  <c r="D107" i="28"/>
  <c r="D14" i="28"/>
  <c r="D38" i="28"/>
  <c r="D108" i="28"/>
  <c r="D11" i="28"/>
  <c r="D131" i="28"/>
  <c r="D109" i="28"/>
  <c r="D111" i="28"/>
  <c r="D112" i="28"/>
  <c r="D113" i="28"/>
  <c r="D114" i="28"/>
  <c r="D116" i="28"/>
  <c r="D115" i="28"/>
  <c r="D117" i="28"/>
  <c r="D118" i="28"/>
  <c r="D119" i="28"/>
  <c r="D122" i="28"/>
  <c r="D124" i="28"/>
  <c r="D12" i="28"/>
  <c r="D5" i="28"/>
  <c r="D10" i="28"/>
  <c r="D31" i="28"/>
  <c r="D125" i="28"/>
  <c r="D17" i="28"/>
  <c r="D129" i="28"/>
  <c r="D6" i="28"/>
  <c r="D84" i="28"/>
  <c r="D92" i="28"/>
  <c r="D130" i="28"/>
  <c r="D91" i="28"/>
  <c r="D64" i="28"/>
  <c r="D52" i="28"/>
  <c r="D54" i="28"/>
  <c r="D20" i="28"/>
  <c r="D2" i="28"/>
  <c r="D39" i="28"/>
  <c r="D41" i="28"/>
  <c r="D72" i="28"/>
  <c r="D42" i="28"/>
  <c r="D43" i="28"/>
  <c r="D51" i="28"/>
  <c r="D16" i="28"/>
  <c r="D65" i="28"/>
  <c r="D4" i="28"/>
  <c r="D36" i="28"/>
  <c r="D23" i="28"/>
  <c r="D68" i="28"/>
  <c r="D30" i="28"/>
  <c r="D35" i="28"/>
  <c r="D40" i="28"/>
  <c r="D3" i="28"/>
  <c r="D18" i="28"/>
  <c r="D85" i="28"/>
  <c r="D22" i="28"/>
  <c r="D77" i="28"/>
  <c r="D28" i="28"/>
  <c r="D55" i="28"/>
  <c r="D46" i="28"/>
  <c r="D47" i="28"/>
  <c r="D27" i="28"/>
  <c r="D121" i="28"/>
  <c r="D48" i="28"/>
  <c r="D50" i="28"/>
  <c r="D49" i="28"/>
  <c r="D19" i="28"/>
  <c r="J69" i="16"/>
  <c r="J5" i="16"/>
  <c r="J90" i="16"/>
  <c r="J41" i="16"/>
  <c r="J51" i="16"/>
  <c r="J27" i="16"/>
  <c r="J72" i="16"/>
  <c r="J39" i="16"/>
  <c r="J64" i="16"/>
  <c r="J70" i="16"/>
  <c r="J88" i="16"/>
  <c r="J67" i="16"/>
  <c r="J3" i="16"/>
  <c r="J74" i="16"/>
  <c r="J28" i="16"/>
  <c r="J56" i="16"/>
  <c r="J40" i="16"/>
  <c r="J79" i="16"/>
  <c r="J76" i="16"/>
  <c r="J75" i="16"/>
  <c r="J30" i="16"/>
  <c r="J73" i="16"/>
  <c r="J18" i="16"/>
  <c r="J80" i="16"/>
  <c r="J45" i="16"/>
  <c r="J58" i="16"/>
  <c r="J92" i="16"/>
  <c r="J24" i="16"/>
  <c r="J57" i="16"/>
  <c r="J32" i="16"/>
  <c r="J81" i="16"/>
  <c r="J29" i="16"/>
  <c r="J91" i="16"/>
  <c r="J25" i="16"/>
  <c r="J86" i="16"/>
  <c r="J50" i="16"/>
  <c r="J87" i="16"/>
  <c r="J31" i="16"/>
  <c r="J68" i="16"/>
  <c r="J89" i="16"/>
  <c r="J13" i="16"/>
  <c r="J36" i="16"/>
  <c r="J20" i="16"/>
  <c r="J54" i="16"/>
  <c r="J16" i="16"/>
  <c r="J77" i="16"/>
  <c r="J53" i="16"/>
  <c r="J6" i="16"/>
  <c r="J37" i="16"/>
  <c r="J66" i="16"/>
  <c r="J63" i="16"/>
  <c r="J15" i="16"/>
  <c r="J43" i="16"/>
  <c r="J17" i="16"/>
  <c r="J33" i="16"/>
  <c r="J60" i="16"/>
  <c r="J22" i="16"/>
  <c r="J84" i="16"/>
  <c r="J9" i="16"/>
  <c r="J71" i="16"/>
  <c r="J85" i="16"/>
  <c r="J34" i="16"/>
  <c r="J12" i="16"/>
  <c r="J2" i="16"/>
  <c r="J78" i="16"/>
  <c r="J8" i="16"/>
  <c r="J65" i="16"/>
  <c r="J82" i="16"/>
  <c r="J52" i="16"/>
  <c r="J47" i="16"/>
  <c r="J23" i="16"/>
  <c r="J21" i="16"/>
  <c r="J19" i="16"/>
  <c r="J38" i="16"/>
  <c r="J42" i="16"/>
  <c r="J7" i="16"/>
  <c r="J11" i="16"/>
  <c r="J48" i="16"/>
  <c r="J62" i="16"/>
  <c r="J49" i="16"/>
  <c r="J14" i="16"/>
  <c r="J26" i="16"/>
  <c r="J10" i="16"/>
  <c r="J59" i="16"/>
  <c r="J46" i="16"/>
  <c r="J4" i="16"/>
  <c r="J35" i="16"/>
  <c r="J44" i="16"/>
  <c r="R83" i="16" l="1"/>
  <c r="S94" i="16"/>
  <c r="BA94" i="16"/>
  <c r="R61" i="16"/>
  <c r="R19" i="16"/>
  <c r="R35" i="16"/>
  <c r="R33" i="16"/>
  <c r="R55" i="16"/>
  <c r="E5" i="28"/>
  <c r="R31" i="16"/>
  <c r="R85" i="16"/>
  <c r="R40" i="16"/>
  <c r="R34" i="16"/>
  <c r="R64" i="16"/>
  <c r="R80" i="16"/>
  <c r="R30" i="16"/>
  <c r="R48" i="16"/>
  <c r="R45" i="16"/>
  <c r="R21" i="16"/>
  <c r="R84" i="16"/>
  <c r="R27" i="16"/>
  <c r="R16" i="16"/>
  <c r="R63" i="16"/>
  <c r="R23" i="16"/>
  <c r="R49" i="16"/>
  <c r="R89" i="16"/>
  <c r="R38" i="16"/>
  <c r="R41" i="16"/>
  <c r="R37" i="16"/>
  <c r="R14" i="16"/>
  <c r="R65" i="16"/>
  <c r="R25" i="16"/>
  <c r="R7" i="16"/>
  <c r="R46" i="16"/>
  <c r="R71" i="16"/>
  <c r="R57" i="16"/>
  <c r="R52" i="16"/>
  <c r="R44" i="16"/>
  <c r="R56" i="16"/>
  <c r="R62" i="16"/>
  <c r="R18" i="16"/>
  <c r="R9" i="16"/>
  <c r="R53" i="16"/>
  <c r="R13" i="16"/>
  <c r="R2" i="16"/>
  <c r="R74" i="16"/>
  <c r="R68" i="16"/>
  <c r="R69" i="16"/>
  <c r="R81" i="16"/>
  <c r="R10" i="16"/>
  <c r="R17" i="16"/>
  <c r="R58" i="16"/>
  <c r="R24" i="16"/>
  <c r="R54" i="16"/>
  <c r="R51" i="16"/>
  <c r="R20" i="16"/>
  <c r="R60" i="16"/>
  <c r="R6" i="16"/>
  <c r="R59" i="16"/>
  <c r="R70" i="16"/>
  <c r="R28" i="16"/>
  <c r="R86" i="16"/>
  <c r="R79" i="16"/>
  <c r="R12" i="16"/>
  <c r="R42" i="16"/>
  <c r="R73" i="16"/>
  <c r="R4" i="16"/>
  <c r="R66" i="16"/>
  <c r="R5" i="16"/>
  <c r="R11" i="16"/>
  <c r="R47" i="16"/>
  <c r="R87" i="16"/>
  <c r="R78" i="16"/>
  <c r="R67" i="16"/>
  <c r="R77" i="16"/>
  <c r="R8" i="16"/>
  <c r="R3" i="16"/>
  <c r="R88" i="16"/>
  <c r="R76" i="16"/>
  <c r="R75" i="16"/>
  <c r="R82" i="16"/>
  <c r="R22" i="16"/>
  <c r="R29" i="16"/>
  <c r="R91" i="16"/>
  <c r="R90" i="16"/>
  <c r="R50" i="16"/>
  <c r="R92" i="16"/>
  <c r="R26" i="16"/>
  <c r="R72" i="16"/>
  <c r="R36" i="16"/>
  <c r="R32" i="16"/>
  <c r="R39" i="16"/>
  <c r="R15" i="16"/>
  <c r="R43" i="16"/>
  <c r="E4" i="28"/>
  <c r="E6" i="28"/>
  <c r="E117" i="28"/>
  <c r="E14" i="28"/>
  <c r="E98" i="28"/>
  <c r="E63" i="28"/>
  <c r="E45" i="28"/>
  <c r="E76" i="28"/>
  <c r="E103" i="28"/>
  <c r="E121" i="28"/>
  <c r="E28" i="28"/>
  <c r="E58" i="28"/>
  <c r="E115" i="28"/>
  <c r="E107" i="28"/>
  <c r="E99" i="28"/>
  <c r="E26" i="28"/>
  <c r="E75" i="28"/>
  <c r="E67" i="28"/>
  <c r="E55" i="28"/>
  <c r="E43" i="28"/>
  <c r="E23" i="28"/>
  <c r="E129" i="28"/>
  <c r="E116" i="28"/>
  <c r="E9" i="28"/>
  <c r="E97" i="28"/>
  <c r="E13" i="28"/>
  <c r="E73" i="28"/>
  <c r="E25" i="28"/>
  <c r="E54" i="28"/>
  <c r="E41" i="28"/>
  <c r="E68" i="28"/>
  <c r="E125" i="28"/>
  <c r="E114" i="28"/>
  <c r="E106" i="28"/>
  <c r="E95" i="28"/>
  <c r="E96" i="28"/>
  <c r="E127" i="28"/>
  <c r="E62" i="28"/>
  <c r="E69" i="28"/>
  <c r="E72" i="28"/>
  <c r="E77" i="28"/>
  <c r="E31" i="28"/>
  <c r="E113" i="28"/>
  <c r="E105" i="28"/>
  <c r="E94" i="28"/>
  <c r="E83" i="28"/>
  <c r="E70" i="28"/>
  <c r="E61" i="28"/>
  <c r="E52" i="28"/>
  <c r="E42" i="28"/>
  <c r="E22" i="28"/>
  <c r="E16" i="28"/>
  <c r="E10" i="28"/>
  <c r="E112" i="28"/>
  <c r="E104" i="28"/>
  <c r="E8" i="28"/>
  <c r="E82" i="28"/>
  <c r="E33" i="28"/>
  <c r="E60" i="28"/>
  <c r="E51" i="28"/>
  <c r="E40" i="28"/>
  <c r="E18" i="28"/>
  <c r="E36" i="28"/>
  <c r="E111" i="28"/>
  <c r="E53" i="28"/>
  <c r="E93" i="28"/>
  <c r="E123" i="28"/>
  <c r="E21" i="28"/>
  <c r="E59" i="28"/>
  <c r="E49" i="28"/>
  <c r="E39" i="28"/>
  <c r="E85" i="28"/>
  <c r="E64" i="28"/>
  <c r="E12" i="28"/>
  <c r="E109" i="28"/>
  <c r="E29" i="28"/>
  <c r="E90" i="28"/>
  <c r="E80" i="28"/>
  <c r="E66" i="28"/>
  <c r="E34" i="28"/>
  <c r="E50" i="28"/>
  <c r="E2" i="28"/>
  <c r="E20" i="28"/>
  <c r="E91" i="28"/>
  <c r="E124" i="28"/>
  <c r="E131" i="28"/>
  <c r="E120" i="28"/>
  <c r="E89" i="28"/>
  <c r="E81" i="28"/>
  <c r="E102" i="28"/>
  <c r="E126" i="28"/>
  <c r="E48" i="28"/>
  <c r="E30" i="28"/>
  <c r="E19" i="28"/>
  <c r="E130" i="28"/>
  <c r="E122" i="28"/>
  <c r="E11" i="28"/>
  <c r="E101" i="28"/>
  <c r="E56" i="28"/>
  <c r="E88" i="28"/>
  <c r="E74" i="28"/>
  <c r="E57" i="28"/>
  <c r="E46" i="28"/>
  <c r="E35" i="28"/>
  <c r="E3" i="28"/>
  <c r="E92" i="28"/>
  <c r="E119" i="28"/>
  <c r="E108" i="28"/>
  <c r="E37" i="28"/>
  <c r="E87" i="28"/>
  <c r="E24" i="28"/>
  <c r="E79" i="28"/>
  <c r="E128" i="28"/>
  <c r="E47" i="28"/>
  <c r="E17" i="28"/>
  <c r="E84" i="28"/>
  <c r="E118" i="28"/>
  <c r="E38" i="28"/>
  <c r="E100" i="28"/>
  <c r="E86" i="28"/>
  <c r="E44" i="28"/>
  <c r="E78" i="28"/>
  <c r="E71" i="28"/>
  <c r="E27" i="28"/>
  <c r="E65" i="28"/>
  <c r="J3" i="13"/>
  <c r="J4" i="13"/>
  <c r="J5" i="13"/>
  <c r="J6" i="13"/>
  <c r="J7" i="13"/>
  <c r="J8" i="13"/>
  <c r="J9" i="13"/>
  <c r="J10" i="13"/>
  <c r="J11" i="13"/>
  <c r="J12" i="13"/>
  <c r="J13" i="13"/>
  <c r="J14" i="13"/>
  <c r="J15" i="13"/>
  <c r="J16" i="13"/>
  <c r="J17" i="13"/>
  <c r="J18" i="13"/>
  <c r="J19" i="13"/>
  <c r="J20" i="13"/>
  <c r="J21" i="13"/>
  <c r="J22" i="13"/>
  <c r="J23" i="13"/>
  <c r="J24" i="13"/>
  <c r="J25" i="13"/>
  <c r="J26" i="13"/>
  <c r="J27" i="13"/>
  <c r="J28" i="13"/>
  <c r="J29" i="13"/>
  <c r="J30" i="13"/>
  <c r="J31" i="13"/>
  <c r="J32" i="13"/>
  <c r="J33" i="13"/>
  <c r="J34" i="13"/>
  <c r="J35" i="13"/>
  <c r="J36" i="13"/>
  <c r="J37" i="13"/>
  <c r="J38" i="13"/>
  <c r="J39" i="13"/>
  <c r="J40" i="13"/>
  <c r="J41" i="13"/>
  <c r="J42" i="13"/>
  <c r="J43" i="13"/>
  <c r="J44" i="13"/>
  <c r="J45" i="13"/>
  <c r="J46" i="13"/>
  <c r="J47" i="13"/>
  <c r="J48" i="13"/>
  <c r="J49" i="13"/>
  <c r="J50" i="13"/>
  <c r="J51" i="13"/>
  <c r="J52" i="13"/>
  <c r="J53" i="13"/>
  <c r="J54" i="13"/>
  <c r="J55" i="13"/>
  <c r="J56" i="13"/>
  <c r="J57" i="13"/>
  <c r="J58" i="13"/>
  <c r="J59" i="13"/>
  <c r="J60" i="13"/>
  <c r="J61" i="13"/>
  <c r="J62" i="13"/>
  <c r="J63" i="13"/>
  <c r="J64" i="13"/>
  <c r="J65" i="13"/>
  <c r="J66" i="13"/>
  <c r="J67" i="13"/>
  <c r="J68" i="13"/>
  <c r="J69" i="13"/>
  <c r="J70" i="13"/>
  <c r="J71" i="13"/>
  <c r="J72" i="13"/>
  <c r="J73" i="13"/>
  <c r="J74" i="13"/>
  <c r="J75" i="13"/>
  <c r="J76" i="13"/>
  <c r="J77" i="13"/>
  <c r="J78" i="13"/>
  <c r="J79" i="13"/>
  <c r="J80" i="13"/>
  <c r="J81" i="13"/>
  <c r="J82" i="13"/>
  <c r="J83" i="13"/>
  <c r="J84" i="13"/>
  <c r="J85" i="13"/>
  <c r="J86" i="13"/>
  <c r="J87" i="13"/>
  <c r="J88" i="13"/>
  <c r="J89" i="13"/>
  <c r="J90" i="13"/>
  <c r="J91" i="13"/>
  <c r="J92" i="13"/>
  <c r="J93" i="13"/>
  <c r="J94" i="13"/>
  <c r="J95" i="13"/>
  <c r="J96" i="13"/>
  <c r="J97" i="13"/>
  <c r="J98" i="13"/>
  <c r="J99" i="13"/>
  <c r="J100" i="13"/>
  <c r="J101" i="13"/>
  <c r="J102" i="13"/>
  <c r="J103" i="13"/>
  <c r="J104" i="13"/>
  <c r="J105" i="13"/>
  <c r="J106" i="13"/>
  <c r="J107" i="13"/>
  <c r="J108" i="13"/>
  <c r="J109" i="13"/>
  <c r="J110" i="13"/>
  <c r="J111" i="13"/>
  <c r="J112" i="13"/>
  <c r="J113" i="13"/>
  <c r="J114" i="13"/>
  <c r="J115" i="13"/>
  <c r="J116" i="13"/>
  <c r="J117" i="13"/>
  <c r="J118" i="13"/>
  <c r="J119" i="13"/>
  <c r="J120" i="13"/>
  <c r="J121" i="13"/>
  <c r="J122" i="13"/>
  <c r="J123" i="13"/>
  <c r="J124" i="13"/>
  <c r="J125" i="13"/>
  <c r="J126" i="13"/>
  <c r="J127" i="13"/>
  <c r="J128" i="13"/>
  <c r="J129" i="13"/>
  <c r="J130" i="13"/>
  <c r="J131" i="13"/>
  <c r="J132" i="13"/>
  <c r="J133" i="13"/>
  <c r="J134" i="13"/>
  <c r="J135" i="13"/>
  <c r="J136" i="13"/>
  <c r="J137" i="13"/>
  <c r="J138" i="13"/>
  <c r="J2" i="13"/>
  <c r="J166" i="1"/>
  <c r="F125" i="1"/>
  <c r="F174" i="1"/>
  <c r="J104" i="1"/>
  <c r="J105" i="1"/>
  <c r="J106" i="1"/>
  <c r="J107" i="1"/>
  <c r="J108" i="1"/>
  <c r="J109" i="1"/>
  <c r="J110"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J151" i="1"/>
  <c r="J152" i="1"/>
  <c r="J153" i="1"/>
  <c r="J154" i="1"/>
  <c r="J155" i="1"/>
  <c r="J156" i="1"/>
  <c r="J157" i="1"/>
  <c r="J158" i="1"/>
  <c r="J159" i="1"/>
  <c r="J160" i="1"/>
  <c r="J161" i="1"/>
  <c r="J162" i="1"/>
  <c r="J163" i="1"/>
  <c r="J164" i="1"/>
  <c r="J165" i="1"/>
  <c r="J167" i="1"/>
  <c r="J168" i="1"/>
  <c r="J169" i="1"/>
  <c r="J170" i="1"/>
  <c r="J171" i="1"/>
  <c r="J172" i="1"/>
  <c r="J173" i="1"/>
  <c r="J174" i="1"/>
  <c r="J175" i="1"/>
  <c r="J176" i="1"/>
  <c r="J177" i="1"/>
  <c r="J178" i="1"/>
  <c r="J179" i="1"/>
  <c r="J180" i="1"/>
  <c r="J181" i="1"/>
  <c r="J182" i="1"/>
  <c r="J183" i="1"/>
  <c r="J184" i="1"/>
  <c r="J185" i="1"/>
  <c r="J186" i="1"/>
  <c r="J187" i="1"/>
  <c r="J188" i="1"/>
  <c r="J189" i="1"/>
  <c r="J190" i="1"/>
  <c r="J191" i="1"/>
  <c r="J192" i="1"/>
  <c r="J193" i="1"/>
  <c r="J194" i="1"/>
  <c r="J3" i="1"/>
  <c r="J4" i="1"/>
  <c r="J5" i="1"/>
  <c r="J6" i="1"/>
  <c r="J7" i="1"/>
  <c r="J8" i="1"/>
  <c r="J9" i="1"/>
  <c r="J10" i="1"/>
  <c r="J11" i="1"/>
  <c r="J12" i="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L2" i="1" l="1"/>
  <c r="F33" i="1"/>
  <c r="F194" i="1"/>
  <c r="F193" i="1"/>
  <c r="F192" i="1"/>
  <c r="F191" i="1"/>
  <c r="F185" i="1"/>
  <c r="F184" i="1"/>
  <c r="F183" i="1"/>
  <c r="F182" i="1"/>
  <c r="F181" i="1"/>
  <c r="F180" i="1"/>
  <c r="F179" i="1"/>
  <c r="F178" i="1"/>
  <c r="F176" i="1"/>
  <c r="F173" i="1"/>
  <c r="F172" i="1"/>
  <c r="F171" i="1"/>
  <c r="F170" i="1"/>
  <c r="F169" i="1"/>
  <c r="F166" i="1"/>
  <c r="F165" i="1"/>
  <c r="F164" i="1"/>
  <c r="F163" i="1"/>
  <c r="F161" i="1"/>
  <c r="F160" i="1"/>
  <c r="F159" i="1"/>
  <c r="F158" i="1"/>
  <c r="F157" i="1"/>
  <c r="F156" i="1"/>
  <c r="F155" i="1"/>
  <c r="F154" i="1"/>
  <c r="F153" i="1"/>
  <c r="F152" i="1"/>
  <c r="F151" i="1"/>
  <c r="F149" i="1"/>
  <c r="F148" i="1"/>
  <c r="F146" i="1"/>
  <c r="F144" i="1"/>
  <c r="F143" i="1"/>
  <c r="F142" i="1"/>
  <c r="F141" i="1"/>
  <c r="F140" i="1"/>
  <c r="F139" i="1"/>
  <c r="F138" i="1"/>
  <c r="F137" i="1"/>
  <c r="F136" i="1"/>
  <c r="F135" i="1"/>
  <c r="F134" i="1"/>
  <c r="F133" i="1"/>
  <c r="F132" i="1"/>
  <c r="F131" i="1"/>
  <c r="F130" i="1"/>
  <c r="F128" i="1"/>
  <c r="F127" i="1"/>
  <c r="F124" i="1"/>
  <c r="F122" i="1"/>
  <c r="F121" i="1"/>
  <c r="F120" i="1"/>
  <c r="F119" i="1"/>
  <c r="F118" i="1"/>
  <c r="F117" i="1"/>
  <c r="F116" i="1"/>
  <c r="F115" i="1"/>
  <c r="F114" i="1"/>
  <c r="F113" i="1"/>
  <c r="F112" i="1"/>
  <c r="F111" i="1"/>
  <c r="F110" i="1"/>
  <c r="F109" i="1"/>
  <c r="F108" i="1"/>
  <c r="F107" i="1"/>
  <c r="F106" i="1"/>
  <c r="F105" i="1"/>
  <c r="F103" i="1"/>
  <c r="F102" i="1"/>
  <c r="F101" i="1"/>
  <c r="F100" i="1"/>
  <c r="F99" i="1"/>
  <c r="F97" i="1"/>
  <c r="F96" i="1"/>
  <c r="F95" i="1"/>
  <c r="F94" i="1"/>
  <c r="F93" i="1"/>
  <c r="F92" i="1"/>
  <c r="F91" i="1"/>
  <c r="F90" i="1"/>
  <c r="F89" i="1"/>
  <c r="F88" i="1"/>
  <c r="F87" i="1"/>
  <c r="F86" i="1"/>
  <c r="F85" i="1"/>
  <c r="F84" i="1"/>
  <c r="F83" i="1"/>
  <c r="F82" i="1"/>
  <c r="F81" i="1"/>
  <c r="F80" i="1"/>
  <c r="F79" i="1"/>
  <c r="F78" i="1"/>
  <c r="F77" i="1"/>
  <c r="F76" i="1"/>
  <c r="F75" i="1"/>
  <c r="F74" i="1"/>
  <c r="F73" i="1"/>
  <c r="F72" i="1"/>
  <c r="F71" i="1"/>
  <c r="F70" i="1"/>
  <c r="F69" i="1"/>
  <c r="F68" i="1"/>
  <c r="F67" i="1"/>
  <c r="F66" i="1"/>
  <c r="F65" i="1"/>
  <c r="F64" i="1"/>
  <c r="F63" i="1"/>
  <c r="F62" i="1"/>
  <c r="F61" i="1"/>
  <c r="F60" i="1"/>
  <c r="F59" i="1"/>
  <c r="F58" i="1"/>
  <c r="F57" i="1"/>
  <c r="F56" i="1"/>
  <c r="F55" i="1"/>
  <c r="F54" i="1"/>
  <c r="F53" i="1"/>
  <c r="F52" i="1"/>
  <c r="F51" i="1"/>
  <c r="F50" i="1"/>
  <c r="F49" i="1"/>
  <c r="F48" i="1"/>
  <c r="F47" i="1"/>
  <c r="F46" i="1"/>
  <c r="F45" i="1"/>
  <c r="F44" i="1"/>
  <c r="F43" i="1"/>
  <c r="F42" i="1"/>
  <c r="F41" i="1"/>
  <c r="F40" i="1"/>
  <c r="F39" i="1"/>
  <c r="F38" i="1"/>
  <c r="F37" i="1"/>
  <c r="F36" i="1"/>
  <c r="F35" i="1"/>
  <c r="F32" i="1"/>
  <c r="F31" i="1"/>
  <c r="F30" i="1"/>
  <c r="F29" i="1"/>
  <c r="F28" i="1"/>
  <c r="F27" i="1"/>
  <c r="F26" i="1"/>
  <c r="F25" i="1"/>
  <c r="F24" i="1"/>
  <c r="F23" i="1"/>
  <c r="F22" i="1"/>
  <c r="F21" i="1"/>
  <c r="F20" i="1"/>
  <c r="F19" i="1"/>
  <c r="F18" i="1"/>
  <c r="F17" i="1"/>
  <c r="F16" i="1"/>
  <c r="F15" i="1"/>
  <c r="F14" i="1"/>
  <c r="F13" i="1"/>
  <c r="F12" i="1"/>
  <c r="F11" i="1"/>
  <c r="F10" i="1"/>
  <c r="F9" i="1"/>
  <c r="F8" i="1"/>
  <c r="F7" i="1"/>
  <c r="F6" i="1"/>
  <c r="F5" i="1"/>
  <c r="F4" i="1"/>
  <c r="F3" i="1"/>
  <c r="F2" i="1"/>
  <c r="F2" i="12"/>
  <c r="F3" i="12"/>
  <c r="F4" i="12"/>
  <c r="F5" i="12"/>
  <c r="F6" i="12"/>
  <c r="F7" i="12"/>
  <c r="F8" i="12"/>
  <c r="F9" i="12"/>
  <c r="F10" i="12"/>
  <c r="F11" i="12"/>
  <c r="F12" i="12"/>
  <c r="F13" i="12"/>
  <c r="F14" i="12"/>
  <c r="F15" i="12"/>
  <c r="F16" i="12"/>
  <c r="F17" i="12"/>
  <c r="F18" i="12"/>
  <c r="F19" i="12"/>
  <c r="F20" i="12"/>
  <c r="F21" i="12"/>
  <c r="F22" i="12"/>
  <c r="F23" i="12"/>
  <c r="F24" i="12"/>
  <c r="F25" i="12"/>
  <c r="F26" i="12"/>
  <c r="F27" i="12"/>
  <c r="F28" i="12"/>
  <c r="F29" i="12"/>
  <c r="F30" i="12"/>
  <c r="F31" i="12"/>
  <c r="F32" i="12"/>
  <c r="F33" i="12"/>
  <c r="F35" i="12"/>
  <c r="F36" i="12"/>
  <c r="F37" i="12"/>
  <c r="F38" i="12"/>
  <c r="F39" i="12"/>
  <c r="F40" i="12"/>
  <c r="F41" i="12"/>
  <c r="F42" i="12"/>
  <c r="F43" i="12"/>
  <c r="F44" i="12"/>
  <c r="F45" i="12"/>
  <c r="F46" i="12"/>
  <c r="F47" i="12"/>
  <c r="F48" i="12"/>
  <c r="F49" i="12"/>
  <c r="F50" i="12"/>
  <c r="F51" i="12"/>
  <c r="F52" i="12"/>
  <c r="F53" i="12"/>
  <c r="F54" i="12"/>
  <c r="F55" i="12"/>
  <c r="F56" i="12"/>
  <c r="F57" i="12"/>
  <c r="F58" i="12"/>
  <c r="F59" i="12"/>
  <c r="F60" i="12"/>
  <c r="F61" i="12"/>
  <c r="F62" i="12"/>
  <c r="F63" i="12"/>
  <c r="F64" i="12"/>
  <c r="F65" i="12"/>
  <c r="F66" i="12"/>
  <c r="F67" i="12"/>
  <c r="F68" i="12"/>
  <c r="F69" i="12"/>
  <c r="F70" i="12"/>
  <c r="F71" i="12"/>
  <c r="F72" i="12"/>
  <c r="F73" i="12"/>
  <c r="F74" i="12"/>
  <c r="F75" i="12"/>
  <c r="F76" i="12"/>
  <c r="F77" i="12"/>
  <c r="F78" i="12"/>
  <c r="F79" i="12"/>
  <c r="F80" i="12"/>
  <c r="F81" i="12"/>
  <c r="F82" i="12"/>
  <c r="F83" i="12"/>
  <c r="F84" i="12"/>
  <c r="F85" i="12"/>
  <c r="F86" i="12"/>
  <c r="F87" i="12"/>
  <c r="F88" i="12"/>
  <c r="F89" i="12"/>
  <c r="F90" i="12"/>
  <c r="F91" i="12"/>
  <c r="F92" i="12"/>
  <c r="F93" i="12"/>
  <c r="F94" i="12"/>
  <c r="F95" i="12"/>
  <c r="F96" i="12"/>
  <c r="F97" i="12"/>
  <c r="F99" i="12"/>
  <c r="F100" i="12"/>
  <c r="F101" i="12"/>
  <c r="F102" i="12"/>
  <c r="F103" i="12"/>
  <c r="F105" i="12"/>
  <c r="F106" i="12"/>
  <c r="F107" i="12"/>
  <c r="F108" i="12"/>
  <c r="F109" i="12"/>
  <c r="F110" i="12"/>
  <c r="F111" i="12"/>
  <c r="F112" i="12"/>
  <c r="F113" i="12"/>
  <c r="F114" i="12"/>
  <c r="F115" i="12"/>
  <c r="F116" i="12"/>
  <c r="F117" i="12"/>
  <c r="F118" i="12"/>
  <c r="F119" i="12"/>
  <c r="F120" i="12"/>
  <c r="F121" i="12"/>
  <c r="F122" i="12"/>
  <c r="F124" i="12"/>
  <c r="F125" i="12"/>
  <c r="F127" i="12"/>
  <c r="F128" i="12"/>
  <c r="F130" i="12"/>
  <c r="F131" i="12"/>
  <c r="F132" i="12"/>
  <c r="F133" i="12"/>
  <c r="F134" i="12"/>
  <c r="F135" i="12"/>
  <c r="F136" i="12"/>
  <c r="F137" i="12"/>
  <c r="F138" i="12"/>
  <c r="F139" i="12"/>
  <c r="F140" i="12"/>
  <c r="F141" i="12"/>
  <c r="F142" i="12"/>
  <c r="F143" i="12"/>
  <c r="F144" i="12"/>
  <c r="F146" i="12"/>
  <c r="F148" i="12"/>
  <c r="F149" i="12"/>
  <c r="F151" i="12"/>
  <c r="F152" i="12"/>
  <c r="F153" i="12"/>
  <c r="F154" i="12"/>
  <c r="F155" i="12"/>
  <c r="F156" i="12"/>
  <c r="F157" i="12"/>
  <c r="F158" i="12"/>
  <c r="F159" i="12"/>
  <c r="F160" i="12"/>
  <c r="F161" i="12"/>
  <c r="F163" i="12"/>
  <c r="F164" i="12"/>
  <c r="F165" i="12"/>
  <c r="F166" i="12"/>
  <c r="F169" i="12"/>
  <c r="F170" i="12"/>
  <c r="F171" i="12"/>
  <c r="F172" i="12"/>
  <c r="F173" i="12"/>
  <c r="F176" i="12"/>
  <c r="F178" i="12"/>
  <c r="F179" i="12"/>
  <c r="F180" i="12"/>
  <c r="F181" i="12"/>
  <c r="F182" i="12"/>
  <c r="F183" i="12"/>
  <c r="F184" i="12"/>
  <c r="F185" i="12"/>
  <c r="F189" i="12"/>
  <c r="F191" i="12"/>
  <c r="F192" i="12"/>
  <c r="F193" i="12"/>
  <c r="F194" i="12"/>
</calcChain>
</file>

<file path=xl/sharedStrings.xml><?xml version="1.0" encoding="utf-8"?>
<sst xmlns="http://schemas.openxmlformats.org/spreadsheetml/2006/main" count="5851" uniqueCount="2307">
  <si>
    <t/>
  </si>
  <si>
    <t>ID</t>
  </si>
  <si>
    <t>String</t>
  </si>
  <si>
    <t>Topic</t>
  </si>
  <si>
    <t>String ID</t>
  </si>
  <si>
    <t>Hits</t>
  </si>
  <si>
    <t>Relevant</t>
  </si>
  <si>
    <t>Date</t>
  </si>
  <si>
    <t>Filter</t>
  </si>
  <si>
    <t>Link</t>
  </si>
  <si>
    <t>Titel ok</t>
  </si>
  <si>
    <t>Abstract ok</t>
  </si>
  <si>
    <t>RQ1</t>
  </si>
  <si>
    <t>RQ2</t>
  </si>
  <si>
    <t>RQ3</t>
  </si>
  <si>
    <t>Research Question (RQ)</t>
  </si>
  <si>
    <t>Last checked</t>
  </si>
  <si>
    <t>File name</t>
  </si>
  <si>
    <t>PDF Link</t>
  </si>
  <si>
    <t>Results</t>
  </si>
  <si>
    <t>Available</t>
  </si>
  <si>
    <t>Engineering</t>
  </si>
  <si>
    <t>10.1016/j.procir.2016.11.011</t>
  </si>
  <si>
    <t>The impetus for an interconnected, efficient, and adaptive manufacturing system, as advocated by the Industry 4.0 revolution, together with the latest developments in information technology, advanced manufacturing has become a prominent research topic in recent years. One critical aspect of advanced manufacturing is how to incorporate real-time demand information with a manufacturer's resource information, including workforce data and machine capacity and condition information, among others, to optimally schedule manufacturing processes with multiple objectives. In general, optimized manufacturing scheduling is a non-deterministic polynomial-time hard problem. Due to the complexity, scheduling presents a number of challenges to find the best possible solutions. This research proposes an ontology-based framework to formally represent a synchronized, station-based flow shop with a multi-skill workforce and multiple types of machines. Based on the ontology, this research develops a multi-agent reinforcement learning approach for the optimal scheduling of a manufacturing system of multi-stage processes for multiple types of products with various machines and a multi-skilled workforce. By employing a learning algorithm, this approach enables real-time cooperation between the workforce and the machines, and adaptively updates production schedules according to dynamically changing real-time events. (C) 2016 Published by Elsevier B.V. This is an open access article under he CC BY-NC-ND license</t>
  </si>
  <si>
    <t>Optimized Adaptive Scheduling of a Manufacturing Process System with Multi-Skill Workforce and Multiple Machine Types: An Ontology-Based, Multi-Agent Reinforcement Learning Approach</t>
  </si>
  <si>
    <t>Qu, Shuhui; Wang, Jie; Govil, Shivani; Leckie, James O.</t>
  </si>
  <si>
    <t>10.1016/j.procir.2016.05.102</t>
  </si>
  <si>
    <t>To cope with knowledge and competence challenges related to new technologies and processes of Industry 4.0 new strategic approaches for holistic human resource management are needed in manufacturing companies. Due to the continuous automation of simple manufacturing processes, the number of workspaces with a high level of complexity will increase, which results in the need of high level of education of the staff. The challenge is to qualify employees to shift their capacities to workspaces with more complex processes and ensure the retention of jobs in changing working environments. A strategic approach for employee qualification is described in this contribution. (C) 2016 The Authors. Published by Elsevier B.V.</t>
  </si>
  <si>
    <t>Holistic approach for human resource management in Industry 4.0</t>
  </si>
  <si>
    <t>Hecklau, Fabian; Galeitzke, Mita; Flachs, Sebastian; Kohl, Holger</t>
  </si>
  <si>
    <t>10.1145/3056540.3076192</t>
  </si>
  <si>
    <t>Industry 4.0 is a coordinated push for automation in Smart Factories and other Cyber-Physical Systems (CPS). The increasing complexity of frequently changing production environments challenges shop floor workers to perform well. The tasks they work on are getting less routine and ask for continuous knowledge and skills development. For example, the skills portfolio of workers likely requires improved higher-order thinking and decision-making skills. A wide range of research and development efforts already today sets focus on different areas of workplace learning, including performance appraisals, pedagogy and education, technology, and business economics. Bridging the skills gap, however, requires novel user-facing technologies - such as Augmented Reality (AR) and wearables - for human performance augmentation to improve efficiency and effectiveness of staff delivered through live guidance. AR branches out beyond mobile apps with 3D-object superimposition for marketing purposes to rather complex use cases delivered by a rapidly growing innovation ecosystem of hard- and software providers collaborating closely with R&amp;D organisations. This paper provides a first shared vision on how AR can tackle four different challenges related to handling complexity in a CPS environment: develop intelligent assistance systems for learning and performance assessment at the workplace, adapt job profiles accordingly, and last but not least to address also the issue of work-life balance. The paper concludes with an outline of a research roadmap.</t>
  </si>
  <si>
    <t>Bridging the Skills Gap of Workers in Industry 4.0 by Human Performance Augmentation Tools - Challenges and Roadmap</t>
  </si>
  <si>
    <t>Ras, Eric; Wild, Fridolin; Stahl, Christoph; Baudet, Alexandre</t>
  </si>
  <si>
    <t>10.1007/978-3-319-66923-6_37</t>
  </si>
  <si>
    <t>The recent advancements of manufacturing towards the Industry 4.0 paradigm should be supported by the effective training of industrial workers in order to align their skills to the new requirements of companies. Therefore, the evaluation of the training is becoming in this context increasingly important, given also the possibility of exploiting a huge amount of data from the shop floor about the workers' activities. These data - indeed - can be properly collected and analysed so as to provide real-time indications about the workers' performances and an evolving classification of their skills. In order to pursue this objective, a solution can be represented by the integration of semantic technologies with training evaluation models. For this reason, the paper aims at presenting a Training Data Evaluation Tool (TDET), which is based on the integration of a Training Evaluation Ontology (TEO) with a Training Analytics Model (TAM) for the definition of the skill levels of the workers. The main components and features of the TDET are provided in order to show its suitability towards the collection of data from the shop floor and their subsequent elaboration in summary indicators to be used by the management of the company. Finally, the implications and next steps of the research are discussed.</t>
  </si>
  <si>
    <t>An Ontology-Based Model for Training Evaluation and Skill Classification in an Industry 4.0 Environment</t>
  </si>
  <si>
    <t>Perini, Stefano; Arena, Damiano; Kiritsis, Dimitris; Taisch, Marco</t>
  </si>
  <si>
    <t>Purpose: Industry 4.0 represents a special challenge for businesses. This systematic review will examine the impact and consequences of future technologies as well as the ongoing digitization within Industry 4.0 for the employees' competencies by providing an overview and analysis of twelve recent studies that have been conducted in this area. Results should provoke reflection and debate as part of the process of preparing for the challenges and opportunities of the future. This research work is integrated in the EU H2020 funded project EPIC (Excellence Center for Production Informatics and Control). Besides the main focus of the project on building up an excellence center for production informatics and control, the project aims to have a significant and sustainable impact on the development and management of education and training programs for engineers, managers and researchers of the future in the field of digitization. A particular goal of the EPIC project is to develop a modular concept for specific trainings, coaching and e-learning components to transfer knowledge to the industry, which will be based on the results of this research work.</t>
  </si>
  <si>
    <t>Human Resources Management: Meta-Study - Analysis of Future Competences in Industry 4.0</t>
  </si>
  <si>
    <t>Hecklau, Fabian; Orth, Ronald; Kidschun, Florian; Kohl, Holger</t>
  </si>
  <si>
    <t>10.26480/icemi.01.2017.250.253</t>
  </si>
  <si>
    <t>Dynamic development of manufacturing Industry 4.0 is a result of some processes, for example: internationalization, information technology development and also hyper competition. The demand for special skills will drive the shift of job creation within the Industry 4.0 requiring more qualified managers. The high tech manufacturing environment will need both skilled managerial labor and production labor with expertise to work with new materials, machines, and especially information. The demand for special skills will drive the shift of job creation within the Industry 4.0 requiring more qualified managers. The purpose of this article is to find the answer to the following question: what kind of competencies needs contemporary managers to cope with new challenges in Industry 4.0? In this paper the literature review in question has been a point of departure for empirical studies. The presented study contributes to research by providing a starting-point for further research regarding employee competencies for Industry 4.0.</t>
  </si>
  <si>
    <t>Key competencies for Industry 4.0</t>
  </si>
  <si>
    <t>Grzybowska, Katarzyna; Lupicka, Anna</t>
  </si>
  <si>
    <t>Over the last few years, the fourth industrial revolution has attracted academia and practices worldwide, however there are still many gaps related to the Industry 4.0, particularly related to the competences issue, because new concept requires new technology as well as workers with new competences. In the presented research it was assumed that there are Employees competences necessary for the development of Industry 4.0 concept in companies. So the question is, how much are these competences important for Polish companies? If they are meaningful, there will be sought Employees meeting those requirements, which will result in the development of the fourth industrial revolution in Poland. The lack of importance of these competences is interpreted by researchers as a lack of willingness of Polish Employees to develop a new era. The main objective of the presented research was to investigate the importance Employees' competences, key to the development of Industry 4.0 in Poland. The indirect aim was to diagnose the willingness of Polish companies to implement the new concept, in the aspect of obtained results. In research, there was used survey method, on a randomly selected group of companies.</t>
  </si>
  <si>
    <t>EMPLOYEES COMPETENCES FOR INDUSTRY 4.0 IN POLAND-PRELIMINARY RESEARCH RESULTS</t>
  </si>
  <si>
    <t>Grzelczak, A.; Kosacka, M.; Werner-Lewandowska, K.</t>
  </si>
  <si>
    <t>The European Union (EU) is moving towards a new industrial revolution, considered as the fourth, so-called Industry 4.0 (I4.0). In short, I4.0 is characterized by the use of ICTs (Information and Communication Technologies) to transform the way in which companies and manufacturers work; to transform the traditional factory into a smart factory by using Key Enabling Technologies (KET): sensors, wireless communications, last generation networks, intelligent robots and machines, cloud computing and big data analytics, among others. The new digital industry will promise to increase the flexibility in manufacturing, mass customization, better quality and improved productivity. EU is promoting the industrial change through new industrial policies and funding in research and infrastructures. But the change also includes challenges like training workers, update competences in managers, and adjust the curricula of Vocational Education and Training (VET) and Higher Education (HE), to acquire the skills required by I4.0. In this regard, the European Project IN4WOOD, funded by EU Erasmus+ Program, aims specifically to bring this 4th revolution to the specific sector of wood and furniture industry, developing a training course for supporting manufacturers and workers in this sector in Europe to understand, deploy and use the KET of I4.0 in their own businesses, as well as to improve the competitiveness of their enterprises. But the goal is also to train VET and HE level students as the future technicians and workers of I4.0. In this paper, we present the work is being carried out in IN4WOOD Project. The main goal is to design, develop and recognize a Joint Curricula for filling the skills gaps in I4.0 related to the technologies and topics for production and management of the wood and furniture industry. To do this, we are working on the development of an online and free training course in multiple languages through an online software platform which contains all the materials. These are being designed by using, not only the typical slides and text documents, but also the latest and most revolutionary educational methodologies, such as gamification, video pills and flipped classroom. The training course will be tested by a pilot, carried out in four European countries. The results extracted from the pilot will help us to improve the software platform and materials in order to launch a stable free and online training course.</t>
  </si>
  <si>
    <t>IN4WOOD: DEVELOPING AN ONLINE AND FREE TRAINING COURSE TO ADAPT THE CURRICULA OF WORKERS AND MANAGERS OF WOOD AND FURNITURE SECTOR TO THE SKILLS REQUIRED BY INDUSTRY 4.0</t>
  </si>
  <si>
    <t>Bueno-Delgado, M. V.; Romero-Gazquez, J. L.; Pavon-Marino, P.; Melero-Munoz, F. J.; Canavate-Cruzado, G.</t>
  </si>
  <si>
    <t>The new industrial revolution, also called Industry 4.0 (I4.0), needs technicians and workers with abilities and competences in the Key Enabling Technologies (KET): Big Data, Cloud Computing, Internet of Things, 3D printing, Augmented Reality, Simulation, etc. However, the skills provided by the current academic curricula of Higher Education (HE) degrees specialized in Information and Communication Technologies (ICT) seem to be far from what I4.0 claims. This work analyses the competences in the curricula of Telematics Engineering degree, Telecommunications System Engineering degree, and Master in Telecommunications Engineering; all of them offered by Universidad Politecnica de Cartagena, in Spain. We compare the skills provided by them with those required by I4.0, revealing that there are some gaps between them. The comparison has been completed with the results obtained from a survey launched to ICT students in the framework of the European project IN4WOOD. The results of this survey reinforce the conclusions about the existing gaps. Some bridges are proposed in this work to bring academia closer the industry, exploring some new academic strategies and proposing new roles of the Spanish universities to be close to I4.0. Nevertheless, the rigidity of the Spanish academia curricula in Higher Education is a fact and the change will be not possible if the academic curricula cannot be modified easily as the technology evolves. Curriculums should be alive, like technology evolution.</t>
  </si>
  <si>
    <t>GAPS BETWEEN SKILLS REQUIRED BY INDUSTRY 4.0 AND ACADEMIC PROGRAMS FOCUSED ON ICTS: A CASE STUDY OF COMPUTER SCIENCE DEGREES IN A SPANISH UNIVERSITY</t>
  </si>
  <si>
    <t>Bueno Delgado, M. V.; Romero-Gazquez, J. L.; Canavate-Cruzado, G.; Melero-Munoz, F. J.</t>
  </si>
  <si>
    <t>10.1016/j.cie.2017.09.016</t>
  </si>
  <si>
    <t>As the Industry 4.0 takes shape, human operators experience an increased complexity of their daily tasks: they are required to be highly flexible and to demonstrate adaptive capabilities in a very dynamic working environment. It calls for tools and approaches that could be easily embedded into everyday practices and able to combine complex methodologies with high usability requirements. In this perspective, the proposed research work is focused on the design and development of a practical solution, called Sophos-MS, able to integrate augmented reality contents and intelligent tutoring systems with cutting-edge fruition technologies for operators' support in complex man-machine interactions. After establishing a reference methodological framework for the smart operator concept within the Industry 4.0 paradigm, the proposed solution is presented, along with its functional and non-function requirements. Such requirements are fulfilled through a structured design strategy whose main outcomes include a multi-layered modular solution, Sophos-MS, that relies on Augmented Reality contents and on an intelligent personal digital assistant with vocal interaction capabilities. The proposed approach has been deployed and its training potentials have been investigated with field experiments. The experimental campaign results have been firstly checked to ensure their statistical relevance and then analytically assessed in order to show that the proposed solution has a real impact on operators' learning curves and can make the difference between who uses it and who does not. (C) 2017 Elsevier Ltd. All rights reserved.</t>
  </si>
  <si>
    <t>Article</t>
  </si>
  <si>
    <t>Smart operators in industry 4.0: A human-centered approach to enhance operators' capabilities and competencies within the new smart factory context</t>
  </si>
  <si>
    <t>Longo, Francesco; Nicoletti, Letizia; Padovano, Antonio</t>
  </si>
  <si>
    <t>10.1016/j.promfg.2018.03.156</t>
  </si>
  <si>
    <t>The paper will describe the design of a learning factory for Industry 4.0 that addresses the growing demand for future skills of production staff. Existing learning factories often focus on the technical skills whereas this learning factory also trains decision making, group work and performance monitoring skills. The paper refers to the existing categorizes of learning factories and unveils its numerous features. The conceptual design includes theoretical and practical parts, which prove to be successful in a German learning factory that was realized by the authors. Especially, for the industry 4.0 environment, the layout consists of three stages of a production system, from manual to automatized manufacturing. The practical tasks cover the introduction of smart devices, connection of information flows as well as monitoring of performance. The didactical design of the training program provides a sustainable approach by not only realizing training courses but also includes preparation with management, mid-term coaching and success monitoring after the training. The learning factory is a part of a whole research institute for intelligent manufacturing in China including consultancy and application support. One of the underlying goals of the learning factory is to enable production staff for change management, decision making and innovation. (C) 2018 The Authors. Published by Elsevier B.V.</t>
  </si>
  <si>
    <t>Learning Factory for Industry 4.0 to provide future skills beyond technical training</t>
  </si>
  <si>
    <t>Schallock, Burkhard; Rybski, Christoffer; Jochem, Roland; Kohl, Holger</t>
  </si>
  <si>
    <t>10.1016/j.procs.2018.10.084</t>
  </si>
  <si>
    <t>Lean practices, because of their importance and effects on production processes, have contributed significantly to changes in the processes where they are successfully implemented, promoting the initiation of a process of cultural change within the organizations that have resulted in best practices in search of excellence operational. The combination of lean practices and the process of gamification enabled us to explore aspects related to the teaching-learning process through interactive and collaborative methods to boost knowledge of the teams and, so to speak, the organization. The case study of this work intends to share practical results of the adoption of the gamification processes, which allowed, through the integration and involvement of the work teams, the development of automated document control systems and self-assessment processes in the scope of the productive processes, as well as interactive training, as a component associated to the lean practices adopted by the company object of this study, and its contributions to the results of the organization in the scope of quality management, production, and management teams. (C) 2018 The Authors. Published by Elsevier Ltd. This is an open access article under the CC BY-NC-ND license (https://creativecommons.org/licenses/by-nc-nd/4.0/) Selection and peer-review under responsibility of the scientific committee of the CENTERIS - International Conference on ENTERprise Information Systems / ProjMAN - International Conference on Project MANagement / HCist - International Conference on Health and Social Care Information Systems and Technologies.</t>
  </si>
  <si>
    <t>The gamification as a tool to increase employee skills through interactives work instructions training</t>
  </si>
  <si>
    <t>Pereira, Marcelo; Oliveira, Marcelo; Vieira, Andreia; Lima, Rui M.; Paes, Luciano</t>
  </si>
  <si>
    <t>10.1007/978-3-319-64465-3_13</t>
  </si>
  <si>
    <t>This article aims to present the concept of an intelligent system for core-competence identification for Industry 4.0, and is based on a survey and data obtained from 62 Polish Manufacturing Enterprises in the Lubuskie region and from 23 German Manufacturing Enterprises from the Brandenburg region - so from 85 manufacturing enterprises in the region: cross-border cooperation. Special attention is placed on the determination of the weightings of the competencies of employees in the context of the adoption and use of technologies related to Industry 4.0. This is followed by a discussion of the supporting literature and of the results of the empirical studies. Finally, part of an intelligent system for core-competence identification for Industry 4.0 is presented.</t>
  </si>
  <si>
    <t>An Intelligent System for Core-Competence Identification for Industry 4.0 Based on Research Results from German and Polish Manufacturing Companies</t>
  </si>
  <si>
    <t>Patalas-Maliszewska, Justyna; Klos, Slawomir</t>
  </si>
  <si>
    <t>10.1016/j.promfg.2018.04.005</t>
  </si>
  <si>
    <t>Manufacturing, through the Industry 4.0 concept, is moving to the next phase of digitalization. Industry 4.0 supported by innovative technologies such as Internet of Things, Cloud technology, Augmented and Virtual Reality will also play an important role in manufacturing education, supporting advanced life-long training of the skilled workforce. Advanced education, also called Education 4.0, and networked ecosystems will develop skills and build competences for the new era of manufacturing. Towards that, this work will present how the adoption of cyber-physical systems and Industry 4.0 technologies, under the teaching factory paradigm will re-shape manufacturing education, addressing the increased need for highly-skilled employees. A teaching factory paradigm supported by Industry 4.0 technology will be presented, considering the construction of a radio-controlled car. (C) 2018 The Authors. Published by Elsevier B.V.</t>
  </si>
  <si>
    <t>Cyber- Physical Systems and Education 4.0-The Teaching Factory 4.0 Concept</t>
  </si>
  <si>
    <t>Mourtzis, D.; Vlachou, E.; Dimitrakopoulos, G.; Zogopoulos, V.</t>
  </si>
  <si>
    <t>10.1108/JEIM-01-2017-0015</t>
  </si>
  <si>
    <t>Purpose The purpose of this paper is threefold: first, to present a structural competency model; second, to remark new criteria for personnel selection in Industry 4.0 environment; and third, to contribute to the operations management literature by focusing on recruitment process in Industry 4.0 environment and supporting human resources activities with Industry 4.0 related criteria and point out a new research field in Industry 4.0. Design/methodology/approach Fuzzy DEMATEL has been used in the implementation. The study is conducted in a high-tech firm, which has started to modify its processes according to Industry 4.0, and introduces a new specific department that is responsible of this transformation. In total, 11 personnel selection criteria were presented and then assessed by experts through a fuzzy linguistic scale. Both importance order and causal relation between criteria are presented at the end of the study. Findings According to the results, the most important criteria in the selected firm are the ability of dealing with complexity and problem solving, thinking in overlapping process, and flexibility to adapt new roles and work environments. While cause group includes criteria such as knowledge on IT and production technologies, awareness of IT security and data protection, and ability of fault and error recovery, effect group includes flexibility to adapt new roles and work environments, organizational and processual understanding, and the ability to interact with modern interfaces. Practical implications Analytical thinking and system approach are the key topics for new supporting personnel selection criteria, which lead to the need for the skills and qualifications in decision making and process management. Results of the cause group criteria also indicate the importance of technical abilities such as coding, IT security and human-machine interfaces. On the other hand, effect group of the study emphasizes on the flexibility and interdisciplinary working structure that suggests the suitability of matrix organization in the companies which follow the Industry 4.0 trends. Moreover, team work comes forward as another key concept for organizations transforming to Industry 4.0. Originality/value The originality of this study appears on modeling of a competency structural model for Workforce 4.0 which is proposed as a road map, including the suggested set of related criteria and the fuzzy MCDM-based methodology for companies which alter their organizations according to Industry 4.0.</t>
  </si>
  <si>
    <t>Analyzing Workforce 4.0 in the Fourth Industrial Revolution and proposing a road map from operations management perspective with fuzzy DEMATEL</t>
  </si>
  <si>
    <t>Kazancoglu, Yigit; Ozkan-Ozen, Yesim Deniz</t>
  </si>
  <si>
    <t>10.1007/978-3-319-57870-5_7</t>
  </si>
  <si>
    <t>In today's global environment, sustainability and competitive advantage of companies depend mostly on their capability of adaptation to changing business requirements. The Fourth Industrial Revolution, driving from the advancements in new digital technologies known collectively as Industry 4.0, has been profoundly changing dynamics of most industries. Automation of business processes together with emergence of novel business models impose new digital skill requirements for workforce. Creating future workforce involves not only attracting and developing new talent needed, but also re-skilling current employees through training programs as well as re-designing work processes for reducing the skill mismatch between jobs and employees. This chapter examines how Industry 4.0 will alter the landscape for talent development.</t>
  </si>
  <si>
    <t>Talent Development for Industry 4.0</t>
  </si>
  <si>
    <t>Karacay, Gaye</t>
  </si>
  <si>
    <t>10.15405/epsbs.2018.05.84</t>
  </si>
  <si>
    <t>Dependence on advanced technology due to the fully automated production line of the manufacturing industry in industry 4.0 is expected to demand different competencies, which are yet to be fully understood. Proper understanding of the required occupational competencies is necessary to prepare future workforce who can fulfil their roles in the Industry 4.0. The purpose of this systematic literature review is to ascertain the extent of workforce needs and the associated competencies and skills that are required by the Industry 4.0. The analysis of the selected literature indicates that human roles are still relevant in Industry 4.0 at all skills levels. Five clusters of technical competencies and skills were identified in addition to four clusters of non-technical competencies. While semi-skilled is required by some sectors, high-skilled workforces are consistently demanded by all sectors. The finding can be a source of reference for Technical, Vocational Education and Training (TVET) educator in improvising the TVET curriculum structure, with aim to produce the technical graduates that are capable to work in the Industry 4.0 work environment. (C) 2018 Published by Future Academy www.FutureAcademy.org.UK</t>
  </si>
  <si>
    <t>A SYSTEMATIC LITERATURE REVIEW: HUMAN ROLES, COMPETENCIES AND SKILLS IN INDUSTRY 4.0</t>
  </si>
  <si>
    <t>Janis, Ilyana; Alias, Maizam</t>
  </si>
  <si>
    <t>Industry 4.0 is currently changing the shop-floor of many large manufacturing companies. Small and medium-sized enterprises are also increasingly concerned with the introduction of Industry 4.0 technologies and methods. This requires a great change of employees, creating a strong demand for training and further education for existing workers. The qualification of employees of small and medium-sized enterprises as well as engineering students can take place, for example, in learning factories where a revised educational paradigm is implemented. In this paper, the experiences and results we have learnt with the implementation of specific trainings and educational activities for advanced automation in the Smart Mini Factory Laboratory of the Free University of Bolzano are explained and discussed.</t>
  </si>
  <si>
    <t>Advanced Automation for SMEs in the I4.0 Revolution: Engineering Education and Employees Training in the Smart Mini Factory Laboratory</t>
  </si>
  <si>
    <t>Gualtieri, L.; Rojas, R.; Carabin, G.; Palomba, I.; Rauch, E.; Vidoni, R.; Matt, D. T.</t>
  </si>
  <si>
    <t>10.1016/j.promfg.2018.04.028</t>
  </si>
  <si>
    <t>Industrie 4.0 promises new digital solutions to optimize the entire value stream in manufacturing systems. Existing production systems are often based on the continuous improvement philosophy of lean management. New opportunities for developments arise from the combination of Industrie 4.0 and Lean. While the qualification of employees for such complex production environments plays a key role, the learning factory concept offers a promising approach to competency development in this field. In this paper, required competencies to enable a successful integration of lean management and Industrie 4.0 are discussed and analyzed. Furthermore, they are structured and presented in a comprehensive Lean 4.0 curriculum. (C) 2018 The Authors. Published by Elsevier B.V.</t>
  </si>
  <si>
    <t>Industrie 4.0-Competencies for a modem production system A curriculum for Learning Factories</t>
  </si>
  <si>
    <t>Enke, Judith; Glass, Rupert; Kress, Antonio; Hambach, Jens; Tisch, Michael; Metternich, Joachim</t>
  </si>
  <si>
    <t>Manufacturing companies have to meet a lot of challenges in continuing training for employees. Especially on the way towards industry 4.0 the workforce needs to be able to handle fast changing environments and ever-changing working contexts. Furthermore, they have to be familiar with constantly new technologies (e.g. complex user interfaces, mobile devices) that are introduced during the process of company development. Due to this, working people are facing a lifelong learning process and need to evolve to knowledge workers. To fulfill these requirements new concepts are necessary for human resources development directly at the workplace and therefore adequate artifact designs. In this paper we design a layered architecture for mobile learning at the workplace. This layered approach offers the possibility to educate employees with different qualifications and skills using an integrated solution. Further, we propose to implement appropriate components at each layer to support different kinds of learning.</t>
  </si>
  <si>
    <t>Enabling Workers to Enter Industry 4.0: A Layered Mobile Learning Architecture</t>
  </si>
  <si>
    <t>Engelmann, Andreas; Schwabe, Gerhard</t>
  </si>
  <si>
    <t>The introduction of new forms of work within the ongoing development of Industry 4.0 and its technical implementation requires rethinking the concept of employee qualification. Since new technology, skills and competencies in future production are particularly related to increasing interaction with machines such as human-robot-collaboration, a closer investigation of qualification needs in this field is implicated. Based on literature review, this paper presents an overview on current approaches of employee qualification in the context of Industry 4.0 in order to deduce qualification needs in the domain of human-robot-collaboration. Considering the needs of different target groups and their specific tasks, the transferability of the qualification setting as well as the integration of new technology (such as Augmented and Virtual Reality), a theoretical framework is provided to systematically investigate different conditions of qualification in an experimental setting.</t>
  </si>
  <si>
    <t>Challenges and Requirements for Employee Qualification in the Context of Human-Robot-Collaboration</t>
  </si>
  <si>
    <t>Daling, Lea M.; Schroeder, Stefan; Haberstroh, Max; Hees, Frank</t>
  </si>
  <si>
    <t>10.1063/1.5080067</t>
  </si>
  <si>
    <t>Important part of the higher productivity and effectiveness in today's industrial enterprises confronted with growing automation and digitization of production processes is strong connected with the ability of employees to be prepare communicate with newest digitized production technologies. Skills and abilities of employees influence radical the productivity, performance, value added of production flows. Presented paper analyze important parameters of digital literacy of employees in production processes and confronts the results with the core requirements on continuously process performance and improvement. Results achieved by presented analyze are useful for development of digitized process management schemas, prediction of effective value stream in production process.</t>
  </si>
  <si>
    <t>Digital literacy of employees in production process - analyze of production stability and productivity in INDUSTRY 4.0 concept</t>
  </si>
  <si>
    <t>Chromjakova, Felicita</t>
  </si>
  <si>
    <t>10.1007/978-3-319-60474-9_2</t>
  </si>
  <si>
    <t>The application of cyber-physical systems and smart factory projects in production has increased the automation levels in manufacturing and assembly. Contrary to what might be expected, as a result additional qualifications and skills for shop floor employees are an expected norm. Apart from technical skills, requirements like high flexibility in an uncertain, dynamic and highly complex production environment explain the prevalence of overburdened employees at the workplace. For companies to compete in the global market amidst increasing complexity and changing demographics, managing the employee wellbeing could well be the success factor for high performance organizations. The work specifies the concept of production complexity and discusses the existing approaches and methods in evaluation of mental workload, followed by the introduction of a framework for measuring human factors related to production complexity. The framework augments the ongoing effort to develop a practical tool to assess and design complexity on the shop floor.</t>
  </si>
  <si>
    <t>Measuring the Human Aspect: The Key for Managing the Complexity in Production</t>
  </si>
  <si>
    <t>Brinzer, Boris; Banerjee, Amardeep</t>
  </si>
  <si>
    <t>10.17531/ein.2018.3.19</t>
  </si>
  <si>
    <t>The efficiency of maintenance processes in an enterprise largely depends on ensuring adequate resources for its implementation. The main factor that affects the quality of these processes is competent employees. Their knowledge, skills and ability to respond to unexpected situations largely determine the efficiency of the functioning of the technical infrastructure in an enterprise. In the light of the prospects for the development of the Industry 4.0 concept, and, thus, for the development of highly automated systems, the demand for qualified maintenance employees will increase. Therefore, in order to ensure the right level of competency of maintenance workers, through the proper assessment and identification of their competency gap, is an important task of managers. In many enterprises this is not implemented. The aim of the presented work was to developed a comprehensive model of the competency assessment of maintenance workers. The implementation of the developed model enables the identification of the current level of employees' competencies and identification of the competency gap, as well as it allows to assess the effects of a failure to meet the required level of competency. Additionally, the results of the identification of the real activities taken by the surveyed enterprises concerning the competency assessment of maintenance services employees are presented in this article. The study was carried out in manufacturing enterprises in different industries on a specific area. The results were analysed and presented in a graphic form.</t>
  </si>
  <si>
    <t>MAINTENANCE - IDENTIFICATION AND ANALYSIS OF THE COMPETENCY GAP</t>
  </si>
  <si>
    <t>Antosz, Katarzyna</t>
  </si>
  <si>
    <t>10.15405/epsbs.2018.02.4</t>
  </si>
  <si>
    <t>The connected factories and the internet of things raise new concerns in the field of the future competences that will be required by the labour market and that should be formed by academic institutions through educational programs. The new technologies and the digitalisation of everything will change the structure of the skills needed for enterprises; thus, the new human beings' role will arise. In this context, machines will replace people at the routine functions including the simplest decisions to be made, but the human beings should be able to check, to control and to correct the functioning and choices made by machines. The machine learning algorithms compete with the traditional system of humans training; the division of labour is to be extended to the division of education. The academic institutions are looking for new functional roles in the societal and social-economic space. The future business will need the innovative reasoning and competences of making choice in complex changing environment with an infinite diversity and deep humanity as a determinant for profitability. Education as traditional transfer of knowledge looses its importance due to the overload of information in the Internet, but its role even increases for transmission of culture and of thinking. This conceptual paper reveals essential features of the new functional and system roles played by the educational institutions within the industry 4.0 context, taking into account the combination of the total digitalization and the global knowledge society fostering. (c) 2018 Published by Future Academy www.FutureAcademy.org.UK</t>
  </si>
  <si>
    <t>INDUSTRY 4.0 REQUIREMENTS FOR QUALITY OF HUMAN CAPITAL AND COMPETENCES FORMED WITHIN EDUCATIONAL INSTITUTIONS</t>
  </si>
  <si>
    <t>Alexankov, A. M.; Trostinskaya, I. R.; Pokrovskaia, N. N.</t>
  </si>
  <si>
    <t>10.15405/epsbs.2019.03.94</t>
  </si>
  <si>
    <t>As digital transformation dramatically changes business practices, the success of digitalization is most dependent on one factor above all others. This crucial element is people: talented professionals who can use existing digital technologies and quickly adapt, using new methods and approaches. Without these people, it would be difficult for companies to fully realize the potential of the latest technological developments: Industry 4.0, robots, artificial intelligence, advanced data analysis methods, virtual reality and new digital business models. The digital transformation of a company can be successful only if there are people in the company who can competently carry it out. It is those people who can make technology work for the benefit of the company and create new business opportunities with the help of new ideas. These professionals will be the most sought-after and scarce in the job market. It is necessary not only to acquire new, outside talent to specific positions, but also to develop the digital skills of employees that are already working within the company. The most important thing to understand is how digital professionals think. The article analyzes the human resource component of business digitalization and explains the key questions that are connected to it: who is needed, how to attract competent personnel, how to raise the digital knowledge level of all employees. (c) 2019 Published by Future Academy www.FutureAcademy.org.UK</t>
  </si>
  <si>
    <t>TRANSFORMATION OF POSITIONS, COMPETENCES AND SKILLS IN THE DIGITAL ECONOMY INDUSTRY</t>
  </si>
  <si>
    <t>Tolstykh, T. O.; Shkarupeta, E. V.; Purgaeva, I. A.; Fedorenko, R. V.</t>
  </si>
  <si>
    <t>The dynamics of the development of information and communication technologies has significantly influenced the functioning of social and economic life. The degree and scope of their application is constantly increasing, and this, in turn, is associated with the process that is responsible for digital transformation. Digitisation constitutes the foundation for the development of the Industry 4.0 concept. The changes resulting from the digitisation and the Industry 4.0 concept that are observed on the market concern not only business models, the manner of customer value creation or data management, but also relate to a change in the employees' competency model. The objective of this study is to present selected issues related to the most desirable employees' competences in the era of Industry 4.0. Identification of competences was presented based on literature review and documents analysis. The results shows also that creation of indispensable skills is becoming increasingly complex and will certainly evolve together with the evolution of working environment improved with technology.</t>
  </si>
  <si>
    <t>Employees' Competences in Relation to the Industry 4.0 Concept</t>
  </si>
  <si>
    <t>Slusarczyk, Beata; Smolag, Klaudia</t>
  </si>
  <si>
    <t>Technological advances have caused dramatic increases in industrial productivity since the emergence of the Industrial Revolution. Although Industrial Revolution creates many new opportunities for companies, at the same time it causes many challenges arising from the ongoing automation and digitization of organizations. The latest changes, such as digitalization and robotics, have revolutionized the nature of work and created a demand for new set of skills to navigate the fourth industrial revolution i.e. Industry 4.0 However, the biggest challenge isn't technology; the focus is on the people. While digital technologies are rapidly becoming a commodity, success largely depends on companies and their employees. In order to face those challenges successfully, companies have to maintain a well qualified workforce. Hence, the purpose of this paper is to highlight the significance of human resource management in frame of Industry 4.0 revolution. The Industry 4.0 revolution has been driven by humans using creative minds to solve problems that were confronted. Moreover, Industry 4.0 is characterized by Cyber-physical systems (CPS), Internet of Things (IoT), Internet of Service (IoS), and Smart Factory and many more technologies that will require organizations with specific expertise. Therefore, the focus is on identifying competencies that are needed to fit well in Industry 4.0 revolution. The main theoretical contribution of this paper is a starting-point for further research of employee's competencies for Industry 4.0. In addition, the given preview of competence models will be useful for creating job descriptions that can ensure the survival of contemporary companies in the era of digitalization. According to identified relevance of competences, future research should focus on the development appropriate competence model and education system, which will fulfill the perceived gap in current practice.</t>
  </si>
  <si>
    <t>DEVELOPMENT OF COMPETENCE MODEL FOR INDUSTRY 4.0: A THEORETICAL APPROACH</t>
  </si>
  <si>
    <t>Simic, Marijana; Nedelko, Zlatko</t>
  </si>
  <si>
    <t>10.1109/temscon.2019.8813717</t>
  </si>
  <si>
    <t>This research identifies required Industry 4.0 competencies for a Control Systems Engineer (CSE). Industry 4.0 technologies such as Cyber-Physical Systems (CPS), Internet of Things (IoT) and Smart Factory introduce new opportunities and challenges to the future workforce, amongst them being future competencies required to implement these technologies. This research will investigate what competencies are required by a CSE in the Industry 4.0 environment. It will further compare the identified competencies against current competencies of the CSE as per the Automation Competency Model to establish if a competency gap exists.</t>
  </si>
  <si>
    <t>Industry 4.0 competencies for a control systems engineer</t>
  </si>
  <si>
    <t>Sakuneka, Tumelo; Mamewick, Annlize; Pretorius, Jan-Harm</t>
  </si>
  <si>
    <t>10.1016/j.ifacol.2019.11.530</t>
  </si>
  <si>
    <t>Industry 4.0 aims to generate not only economic, but also ecological and social benefits. So far, the majority of scientific papers has dealt with technological foundations or showcases within the concept, whereas economic, and especially ecological and social aspects have been considered less, but are of high importance, as particularly social concerns hamper Industry 4.0 implementation. This includes, among other factors, workers' fears to be replaced by machines, especially relating to low shilled jobs or repetitive tasks. Further, distrust in new technologies or lacking skills of employees can be named. This paper aims to contribute to this topic by interviewing 4 lrepresentatives of a German manufacturing plant in order to identify concerns hampering Industry 4.0 implementation. The paper presents concerns regarding Industry 4.0 implementation and several reasons behind the barriers named, for instance employee acceptance that mostly relating to fears to be replaced, lacking support and lacking competencies. (C) 2019, IFAC (International Federation of Automatic Control) Hosting by Elsevier Ltd. All rights reserved.</t>
  </si>
  <si>
    <t>Assessing the barriers to Industry 4.0 implementation from a workers' perspective</t>
  </si>
  <si>
    <t>Mueller, Julian M.</t>
  </si>
  <si>
    <t>10.1016/j.procir.2019.03.063</t>
  </si>
  <si>
    <t>Human resources have always been a key component in manufacturing systems. The digital transformation of modem shop floor undoubtedly induced the evolution of new requirements in workforce skills. In recent years, Augmented Reality (AR) has arisen as a promising technology for knowledge transfer across the factory. AR applications need to be tailored into the workforce skills, considering their limited experience. This paper presents an approach for AR instruction generation, adaptive to the shop floor operators' level of experience, to assist them in production machinery operation. The proposed framework is validated in a press brake manufacturer use case. (C) 2019 The Authors. Published by Elsevier Ltd.</t>
  </si>
  <si>
    <t>An Adaptive Framework for Augmented Reality Instructions Considering Workforce Skill</t>
  </si>
  <si>
    <t>Mourtzis, Dimitris; Xanthi, Fotini; Zogopoulos, Vasilios</t>
  </si>
  <si>
    <t>10.1016/j.ifacol.2019.11.134</t>
  </si>
  <si>
    <t>with the global disappearance of the demographic dividend and the Industry 4.0, the workforce related to the manufacturing processes is increasingly important. Most existing works considering the workforce scheduling usually assume that the workers can be treated as specific machines and one machine is operated by one worker. However, in various practical manufacturing processes, the number workers available to run the machines is less than that of machines. Besides, worker's cooperation may be required to switch consecutive jobs on a machine, i.e., the setup tasks. Therefore, this paper investigates a satisfaction-driven bi-objective workforce scheduling problem, in which the workers process different skills to operate the available parallel machines. The workforce satisfaction and the number of on-time job (i.e., service level) are maximized simultaneously. For the problem, a bi-objective mixed integer programming (MIP) formulation is first proposed. To obtain the Pareto solutions, 6-constraint method is applied. A case study is conducted and analyzed to evaluate the applicability of the proposed model. (C) 2019, IFAC (International Federation of Automatic Control) Hosting by Elsevier Ltd. All rights reserved.</t>
  </si>
  <si>
    <t>Satisfaction-driven bi-objective multi-skill workforce scheduling problem</t>
  </si>
  <si>
    <t>Liu, Ming; Liu, Xin</t>
  </si>
  <si>
    <t>In today's highly competitive manufacturing environment, companies face the challenge of coping with large amounts of data, making accurate decisions quickly and being flexible in their production processes. In particular, the aspect of production flexibility is an important element here, since today, in modern industry, we are reaching the limit where performance, productivity, efficiency may be increased by better organization of systems and continuous improvement of production processes, and the nature of production is shaped by changes in the paradigm from mass production to on-demand production. The new approach requires building a suitable interface between the human, machines and technological devices, defined by their mutual interdependence. One of the important points of discussion with regards to Industry 4.0 is its expected effect on the employment. In the paper, the competent engineers characteristics and skills development issues have been presented. Assumption of digital production and fourth industrial revolution with current deployment state from global and Poland's perspective has been described. The special attention has been put on emphasis role and meaning of highly educated engineers in the Industry 4.0 age.</t>
  </si>
  <si>
    <t>Synergy of Competences for Industry 4.0: Human and Machine</t>
  </si>
  <si>
    <t>Lapunka, Iwona; Marek-Kolodziej, Katarzyna</t>
  </si>
  <si>
    <t>10.1088/1757-899X/497/1/012011</t>
  </si>
  <si>
    <t>The article describes results of a research performed by its authors at Peter the Great St. Petersburg Polytechnic University with the main purpose to determine the status of usage of digital technologies and state-of-the-art communication means by students while studying, and also to make conclusions on achievements in digital competences formation and readiness of university students to work for the future digital industry. The research was conducted on the basis of questionnaire prepared by the authors of the article comprising three sections and including 18 questions. The total number of respondents made 187 persons from two University institutes. Analysis of the results obtained was made both on the whole selection and on the areas of focus and students' readiness levels. Conclusions were made regarding the substantial part of students who are conservative toward up-to-date Information and Communication technologies, and, consequently, the insufficient level of digital competences of these students that may cause problems in the future, during Industry 4.0 companies staffing. Recommendations on solving the problem identified are given in the article.</t>
  </si>
  <si>
    <t>The investigation of the problems of the digital competences formation for Industry 4.0 workforce</t>
  </si>
  <si>
    <t>Kozlov, Aleksandr; Kankovskaya, Alina; Teslya, Anna</t>
  </si>
  <si>
    <t>10.1016/j.ifacol.2019.11.554</t>
  </si>
  <si>
    <t>Industry 4.0 is characterized to a large extent by the use of CPS, in which objects can network with one another and with higher-level information and communication technologies such as the Internet, and thus organize and optimize themselves independently and in real time. Logistics is regarded as an extremely predestined field of application and is therefore particularly affected by the effects of work organization. Both the strategic level of supply chain design and operative activities in intralogistics deserve special mention. New management for the organization of the digital enterprise transformation and with it accompanying innovative concepts of the personnel management become necessary. Game based approaches offer great potential for the development of the necessary employee competencies in the context of the change of the working world by industry 4.0. The present contribution elaborates the current state of research on the effect of Serious Games and gives an outlook on which conditions are necessary for the development of the potentials of Serious Games and their success as personnel development measures in the operational context. It concludes with an outlook on how this success can be measured within the framework of strategic personnel management. (C) 2019, IFAC (International Federation of Automatic Control) Hosting by Elsevier Ltd. All rights reserved.</t>
  </si>
  <si>
    <t>Mastering fourth industrial revolution through innovative personnel management - A study analysis on how game-based approaches affect competence development</t>
  </si>
  <si>
    <t>Kaczmarek, Sandra</t>
  </si>
  <si>
    <t>10.1007/978-3-030-26118-4_7</t>
  </si>
  <si>
    <t>Collaboration humans and robots in close proximity in a shared workspace is a stimulating feature of Industry 4.0. Collaborative robotics solution provides for the production processes the benefits due to the characteristic properties of robots. These properties include high level of accuracy, speed and repeatability. In combination with the flexibility and cognitive skills of humans the process of human-robot interaction achieves an efficient human-robot collaboration. Today's topical issue research include problems of developing safer robots in human-machine systems. In considering the issue of safety human-robot interaction should be taken into account regulations and standards. A key challenge of human-robot collaboration is deciding how to distribute functions between human and robot to provide efficient interaction. This paper is a review on history of the robotic automation and modern research including Russian experience.</t>
  </si>
  <si>
    <t>Review on Human-Robot Interaction During Collaboration in a Shared Workspace</t>
  </si>
  <si>
    <t>Galin, Rinat; Meshcheryakov, Roman</t>
  </si>
  <si>
    <t>10.1109/educon.2019.8725057</t>
  </si>
  <si>
    <t>The Industry 4.0 paradigm and all its connected technologies (Big Data, Internet of Thing, Artificial Intelligence, Cloud Computing, Machine Learning, Augmented Reality, etc.) are quickly and deeply impacting on the companies' organization and technical capability. Although it is commonly accepted that the digital shift is an essential requirement for the companies' competitiveness, the Industry 4.0 paradigm has also introduced several relevant changes in the competences and skills of employees and managers, that may be a bottleneck in the adoption of the Industry 4.0 model. Some initiatives have been created at European level to support the education in the context of Industry 4.0. In this paper we present a selection of them, focusing in particular on the innovative didactic methodologies adopted in each different initiative.</t>
  </si>
  <si>
    <t>Smart Education in the context of Industry 4.0</t>
  </si>
  <si>
    <t>Assante, Dario; Caforio, Alessandro; Flamini, Marta; Romano, Elpidio</t>
  </si>
  <si>
    <t>10.1007/978-3-030-29996-5_60</t>
  </si>
  <si>
    <t>The rapid change that is affecting the society together with the rising of new technologies are impacting the manufacturing sector as well. Moreover, this change has also an impact on the skills that operators and managers should master. Companies, on their own, must be always updated in order to keep high their competitive advantage. For these reasons, we carried out this study which aims at searching for a new methodology to assess the current level of companies' workforce in terms of skills needed for taking advantage from the Industry 4.0 paradigm. Starting from an analysis of skills assessment methods, we created DREAMY4Skills, a skills 4.0 assessment model focused on the specific job profile within a company operating in the manufacturing sector. This model is based on a maturity model which enables to make companies be aware of their current status in terms of skills and thus it helps companies in implementing a transformation path to pursue a continuous improvement strategy. This work has two purposes, on one side we would like to have a model useful in practical terms to enable the skills 4.0 assessment held by the workforce, on the other side there is the scientific purpose which is to create another small brick in the literature.</t>
  </si>
  <si>
    <t>A Methodology to Assess the Skills for an Industry 4.0 Factory</t>
  </si>
  <si>
    <t>Acerbi, Federica; Assiani, Silvia; Taisch, Marco</t>
  </si>
  <si>
    <t>10.1108/SCM-03-2018-0150</t>
  </si>
  <si>
    <t>Purpose The purpose of this paper is to address the potential impacts of Industry 4.0 on human resource management (HRM) - with a particular focus on employment, job profile and qualification and skill requirements in the workforce - which can have implications for supply chain management (SCM). Consequently, exploratory relationships among Industry 4.0, HRM and SCM are presented based on a systematic review. Design/methodology/approach To explore Industry 4.0 literature and its impact on employment, the authors used a systematic literature review to identify, classify and analyze current knowledge, flagging trends and proposing recommendations for future research in this area. Using the Web of Science database, the authors utilized co-citation software to visualize the networks which emerged from recurrent terms and which were then used to develop the categories of analysis. Findings The authors can affirm that the literature in this field is in a transition process, from the early studies of German academics to the current development of new impacts worldwide. Industry 4.0 is the central theme of the literature analyzed and is accomplished through the development of employment, qualifications, skills and learning frameworks. The results reveal that most papers are conceptual, with quantitative studies still lacking. Developed countries have a leading role in terms of research production, while Latin America and Asia are far behind. Clustering reveals four dominant themes (educational changes, employment scenario, work infrastructure resources and work meaning and proposal). The first refers to labor changes around working conditions, the work environment and new skills which are required. The second main theme concerns the potentially unstable shift in the labor market has toward a high-level context. The third is about the technical interface of humans and machines, and finally, the fourth understands the German industry as a starting point for global industrial improvements and work proposal changes. Furthermore, socio-technical systems cover the implications of HRM for SCM in three different dimensions: qualification and education (human competences), collaboration and integration of SCM (organizational competences) and data and information management (technical competences). Research limitations/implications - An original research agenda for further development of the topic. Additionally, the implications of the findings for SCM practitioners are presented. Practical implications - SCM managers can benefit from the results of this paper by developing adjusted polices for organizational and human aspects. Specially about training programs to improve technology skills and education programs for cyber-human new plataforms. Originality/value - So far, Industry 4.0, HRM- related topics and implications for SCM have generally been considered separately. This paper elucidates the few important studies on the impacts of Industry 4.0 on human-related topics, such as the labor market, building a research framework using the main contributions highlighted in the literature. An original research agenda is presented, as well as potential implications for SCM.</t>
  </si>
  <si>
    <t>Smart industry and the pathways to HRM 4.0: implications for SCM</t>
  </si>
  <si>
    <t>Liboni, Lara Bartocci; Cezarino, Luciana Oranges; Jabbour, Charbel Jose Chiappetta; Oliveira, Bruno Garcia; Stefanelli, Nelson Oliveira</t>
  </si>
  <si>
    <t>10.1016/j.heliyon.2019.e01723</t>
  </si>
  <si>
    <t>Industry 4.0 and the digital age have dramatically influenced both information technology (IT) job characteristics and IT labor demand. Leaders in higher education must keep up with the situation and accelerate plans to produce graduates with the quality and preparation required to meet industry needs. But based on the existing demand gap, universities are eager to first know which skills the IT-related industries expect from new digital workers. This study, conducted in Thailand, explores the competency of the digital workforce, an issue that was identified as vital to the 2017-2021 national agenda. The research project was divided into two steps. Phase one was to study and identify essential competencies for the digital workforce by first reviewing the literature, then verifying these results through qualitative methodology. Thirty IT experts in IT and related industries were invited to interview sessions. Eventually, after content analysis, 24 competencies were presented. Phase two was to survey the competency expectations of IT experts by using the initial questions generated by Phase One's outcome. 260 questionnaires were analyzed. Exploratory factor analysis (EFA) was selected to cluster the digital workforce competencies that were found. Three significant categories were selected based on Eigenvalue, and the average results of demand were explained. Industries had most expected competencies in the Professional skills and IT knowledge category, followed by the IT technical category and IT management and support category. The top five competencies desired were lifelong learning, personal attitude, teamwork, dependability, and IT foundations. However, there were some slightly different requirements between the IT industry and IT in non-IT industries. The results presented a new perspective that is very useful to Thailand. The academic sector can use these results to shape IT curriculum in order to effectively respond to real demand. In addition, recent graduates or graduating students can study these conclusions and better prepare themselves for future jobs.</t>
  </si>
  <si>
    <t>An exploratory study of digital workforce competency in Thailand</t>
  </si>
  <si>
    <t>Siddoo, Veeraporn; Sawattawee, Jinda; Janchai, Worawit; Thinnukool, Orawit</t>
  </si>
  <si>
    <t>10.1108/IJOPM-01-2019-0093</t>
  </si>
  <si>
    <t>Purpose The purpose of this paper is to provide evidence on how smart manufacturing (SM) affects work organization at both micro-level - i.e. work design, described in terms of operator job breadth and autonomy, cognitive demand and social interaction - and at macro-level - i.e. organizational structure, described in terms of centralization of decision making and number of hierarchical levels in the plant. Design/methodology/approach The paper reports on a multiple-case study of 19 companies implementing SM. Findings Results present four main configurations differing in terms of technological complexity, and micro and macro work organization. Research limitations/implications The paper contributes to the academic debate about the interplay between technology and work organization in the context of SM, specifically the authors find that the level of technology complexity relates to different characteristics of micro and macro work organization in the plant. Practical implications Findings offer valuable insights for practice, with implications for the design of operator jobs, skills and plant organizational structure, in light of the challenges generated by the implementation of SM technology. Guidelines on how policymakers can foster the implementation of SM technology to enhance social sustainability are proposed. Originality/value This study advances a novel focus in studying SM, i.e. work organization implications of this new manufacturing paradigm instead of its mere technological implications.</t>
  </si>
  <si>
    <t>The interplay between smart manufacturing technologies and work organization: The role of technological complexity</t>
  </si>
  <si>
    <t>Cagliano, Raffaella; Canterino, Filomena; Longoni, Annachiara; Bartezzaghi, Emilio</t>
  </si>
  <si>
    <t>10.1108/IJM-10-2018-0349</t>
  </si>
  <si>
    <t>Purpose Industry 4.0 processes brought dramatic changes in skills and competences needed at the firm level. The purpose of this paper is: to identify and quantify key competences required for workers with economics-and-business background; to evaluate development level of those competences among the currently employed workforce; to investigate degree of match between required and currently developed competences; and finally to assess how this (mis)match translates to firm performance. Design/methodology/approach This research is based on primary data, collected through questionnaires, and secondary data of firms' financial and structural characteristics. Key competences were estimated using factor analysis and were then used as covariates in explaining differences in firms' performance in both static and dynamic production function specifications using standard regression model, Heckman selection model and Arellano-Bond estimation. Findings Results show that mismatches in competences basic algebra; collectedness, conflict resolution and presentation; and motivation and organization are all negatively associated in explaining the variation of firm performance, with motivation and organization having the most significant effect. Originality/value This paper focuses on competence mismatch by including both sides of the labor market (employers and employees) in the analysis. This paper offers: a theoretical structure for understanding and investigating existing competence mismatches; a step-by-step industry-driven method for deriving key required competences, including an initial exploratory phase (combination of literature review, exploratory interviews and pilot study) followed by a descriptive and implementation phases (design, implementation and analysis of nationally representative survey); and finally, analysis phase (associating competence mismatches to firm performance).</t>
  </si>
  <si>
    <t>Examining the role of key competences in firm performance</t>
  </si>
  <si>
    <t>Skrinjaric, Bruno; Domadenik, Polona</t>
  </si>
  <si>
    <t>10.1002/sres.2657</t>
  </si>
  <si>
    <t>This paper increases understanding of the concept of smart factories system and its implementation in the automotive industry in terms of addressing necessary changes in human aspect of system, namely, employees' competencies, as well as to new job profiles. A qualitative research approach was used by utilizing a case study of the automotive industry in Slovenia. For the purpose of data collection, we used a semistructured interview on a sample of experts from governmental, educational, and private automotive sectors. In order to analyse gathered data, we used the method of content analysis. Research results indicate that significant changes are essential in the transformation from traditional to a smart factory system, especially regarding organizational mindset, the architecture of system and its processes, and the inclusion of Industry 4.0 technologies at all levels. Also, results indicate changes are essential regarding future job profiles and competencies. Although there are different perceptions about future jobs and competencies needed for Industry 4.0-induced changes, depending on the sector in which the expert is employed, there is an overall agreement that job profiles related to programming, mechatronics, robotics, data analysis, Internet of Things, design, and maintenance of smart systems, process analysis, and bionics are the new job profiles needed in smart factory systems. In addition to the high emphasis on technical skill and knowledge, soft competencies are considered important, as well as competencies of continues learning, flexibility, creativity, problem solving, critical, and analytical thinking. Our findings possess important implications for conceptualizing job profiles and competencies in smart factories systems and practical implications for managers concerned with human resource management activities. We provide an outlook to the future job profiles that are underresearched, especially in the field of smart manufacturing. As well, our paper provides insight into the importance of different competencies recognized as crucial for complete functioning and optimal performance of smart factories system. This study provides a starting point for further research regarding human resource management issues in smart factories in the automotive sector, especially related to future job profiles and employee competencies, and their role in system performance.</t>
  </si>
  <si>
    <t>Transformation towards smart factory system: Examining new job profiles and competencies</t>
  </si>
  <si>
    <t>Jerman, Andrej; Bach, Mirjana Pejic; Aleksic, Ana</t>
  </si>
  <si>
    <t>10.3232/UBR.2020.V17.N1.04</t>
  </si>
  <si>
    <t>Innovation has become a necessity for our economic models and new developments in science and technology are the requirement for progress and economic growth. Historically, the labor force has been able to adjust amidst transition difficulties to these new requirements, but the speed of innovation and of the adjustments needed is expedited in light of Industry 4.0 and the New Digital Era. Labor, however, continues to be the puzzle piece that makes innovations possible and products marketable. The innovation impact of a skilled labor force is obvious and evidenced by how regional developments have varied (especially after the 2007/8 crisis) along the cleavages of industrial sectors (manufacturing vs. services) and skills portfolios of the workforce. Regional diversities of innovation and skills are a key aspect that matter in workforce changes and requirements. Social partners play an important role in this context and a shared responsibility for education and training between employers and unions may serve as a solution to the possible blow of threats and changes to the workforce by new technologies. Long-term, foresightful industrial policy can assure workers skills match the needs of industry, a smoother and improved process in the value chain, and a better transition into manufacturing with advanced technologies.</t>
  </si>
  <si>
    <t>Labor-based Innovation: The Advantage of Skills and Education</t>
  </si>
  <si>
    <t>Vassiliadis, Michael; Hilpert, Yasmin M.</t>
  </si>
  <si>
    <t>Development of the Industry 4.0 conception does not only refer to the technological aspect, but also to the procedural-organisational and human aspect. Therefore, implementation of the Industry 4.0 conception means undertaking measures in various areas and multi-faceted approach to the issue from the viewpoint of business processes. It poses specific challenges not only to the management in organisations operating on the market, but primarily, to schools and universities aimed at proper preparation of graduates to professional work. One of the most significant aspects influencing the development of this conception consists in developing awareness regarding its potential, including consideration of threats and opportunities and proper creation of competences and skills of prospective employees 4.0. These factors influence the role and significance of contemporary education, especially in the areas of shaping future engineers. The aim of this study is to present results of own research regarding future engineers' awareness of the 4.0 conception and the assessment of developing specific skills within current didactic classes. A survey method has been used in the research conducted among Polish students of technical faculties. An actual assessment of these skills conducted on the basis of specific works' performance by the students participating in the research would constitute a valuable supplementation of the research. Obtained results indicate that students participating in the research have knowledge on the selected technologies constituting the foundation of the Industry 4.0 and the hitherto classes conducted within studies develop both, technical and soft skills.</t>
  </si>
  <si>
    <t>Competences of Engineers 4.0 And Their Knowledge on The Industry 4.0 Conception</t>
  </si>
  <si>
    <t>Smolag, Klaudia; Szajt, Marek</t>
  </si>
  <si>
    <t>10.1109/ieem45057.2020.9309734</t>
  </si>
  <si>
    <t>In production systems, manual tasks need to be considered more than the sum of repetitive sub-tasks which can simply be taken over by autonomous systems. Despite technological advances in automation, the presence of human operators remains essential on future shop floors. Consequently, it is of interest for manufacturing organizations how cyber-physical operator assistance systems (C.O.A.S.) can augment skills of operators on the shop floor. However, there is a limited understanding of how relevant stakeholders in manufacturing organizations assess the suitability of COAS. This is crucial in so far as the adoption of COAS significantly depends on the approval of stakeholders throughout the respective manufacturing organization. This paper explores how stakeholders in manufacturing organizations assess the role of COAS on future shop floors. This is realized by conducting an exploratory, multi-method, qualitative study encompassing interviews of executives, instructors, and operators. Additionally, the study incorporates ethnographic observations in industrial education. A result of the study is that informants expect COAS to be promising for manufacturing organizations if systems augment cognitive abilities of operators, rather than their physical abilities.</t>
  </si>
  <si>
    <t>Cyber-Physical Operator Assistance Systems in Industry: Cross-Hierarchical Perspectives on Augmenting Human Abilities</t>
  </si>
  <si>
    <t>Moencks, M.; Roth, E.; Bohne, T.</t>
  </si>
  <si>
    <t>10.1016/j.cie.2018.08.035</t>
  </si>
  <si>
    <t>Many of the Industry 4.0 approaches are of a technical nature, and by developing new intelligent technologies and adapting and transferring existing techniques, they will help increase productivity in industry. However, human resources will play a central role also in future factories, thus they are a key factor for implementing Industry 4.0. The role and job profile of employees in the smart factories will change in the future and it will be increasingly challenging for SMEs to compete with large corporations in the fight for skilled workers. In the smart city of tomorrow, production sites will be integrated in the sense of an 'urban production' in a city-friendly way becoming more interesting for talents and qualified work force. Thus, this paper discusses the imminent shortage of skilled workers with a focus on SMEs. The proposed concept of urban production gives an overview of measures to overcome the shortage of qualified workers. The paper aims to show that urban production is a concept to achieve a socially sustainable symbiosis between companies and the city of the future.</t>
  </si>
  <si>
    <t>Urban production - A socially sustainable factory concept to overcome shortcomings of qualified workers in smart SMEs</t>
  </si>
  <si>
    <t>Matt, Dominik T.; Orzes, Guido; Rauch, Erwin; Dallasega, Patrick</t>
  </si>
  <si>
    <t>The aim of this paper/essay is to reflect critically on the current state of the public discussion on education needs for the age of industry 4.0 (I.4.0). Nowadays, we often witness uncritical propaganda of technology expansion, artificial intelligence (AI) and automation. On the other hand, we can meet the voices of serious scientists and thinkers who warn against technological development as urgently, stubbornly and demagogically as fighters against the use of steam, trains and aircraft in the past. Unfortunately, this is more a war of attitudes than discussion about serious evidence. The two main parties to the dispute (technooptimists and technopessimists) usually agree on only two things. First: The current expansion of technology is extreme and unstoppable by natural means. Second: In order to succeed in the automated world, people must be able to acquire unique competences. Nevertheless, the majority of competences which are identified as necessary focus on technological skills. Unfortunately, however, technological skills are not enough. The more important question is how we will be able to manage the technological world. Our ability to set our own direction will decide if the purpose of humanity is to serve technology and its owners or the purpose of technology is to serve humanity. Today's most important competence is probably not a technological or anti-technological mindset but critical thinking. This is true for technooptimists and for technopessimists too.</t>
  </si>
  <si>
    <t>INDUSTRY 4.0: THE SOCIAL DIMENSION OF EDUCATION NEEDS</t>
  </si>
  <si>
    <t>Koren, Vojtech</t>
  </si>
  <si>
    <t>10.1007/978-3-030-20494-5_13</t>
  </si>
  <si>
    <t>New technologies are changing today's logistics processes. The role of humans and the tasks they perform will therefore undergo decisive changes in the future. Companies will need to develop qualification strategies to cope with changing tasks, for which competency models are essential. Current research has dealt little with competency changes caused by the digitalization of automotive logistics. This leads to a lack of future-oriented competency models. Thus, this paper designs a competency model for logistics employees that integrates future competencies for operational and planning activities. General and logistics-specific competency models and studies on competency changes by digitalization are analyzed. The competency model created consists of professional, methodological, social, and personal competencies. It also considers the process for implementation and future adjustments. The model is applied and evaluated in selected logistics processes and identifies process-specific competencies and future changes. In addition, the competency model can conduce to strategic personal planning.</t>
  </si>
  <si>
    <t>Competency Model for Logistics Employees in Smart Factories</t>
  </si>
  <si>
    <t>Kohl, Markus; Heimeldinger, Carina; Brieke, Michael; Fottner, Johannes</t>
  </si>
  <si>
    <t>The fourth industrial revolution, also known as Industry 4.0 is a new paradigm that is significantly influencing several manufacturing industries across the globe. Industry 4.0 synchronizes concepts such as Smart Manufacturing, Smart Factory, and the Internet of Things with existing factory automation technologies in order to improve value in manufacturing by monitoring key performance indicators and creates value in all manufacturing related aspects. Currently, several large companies industries have started early initiatives for implementing these technologies. However, small and medium-sized enterprises (SMEs) face massive challenges in adopting Industry 4.0 technologies. As the SMEs are evaluating their readiness for implementing the Industry 4.0 concepts, several challenges need to be addressed, including high initial investment, lack of standardization, data security, and lack of skilled labor. A strategic roadmap towards implementing the Industry 4.0 paradigms is still unclear in the SME sector as well as in academia. This research focuses on designing a framework for training/retraining the strong workforce for SMEs to enable Industry 4.0 adoption and implementation. The framework is created using qualitative research methods followed by the secondary data collection approach. The study suggests the use of a three-step implementation process consisting of 1) creating new jobs, 2) recruiting, and 3) retraining and retaining the talent. The results of this study are expected to create a platform to train the workforce for Industry 4.0, reduce skill gaps, and retain incumbent workers in the manufacturing sector.</t>
  </si>
  <si>
    <t>Design Framework For Preparing Workforce Towards Industry 4.0 Implementation In Small And Medium-Sized Enterprises</t>
  </si>
  <si>
    <t>James, Sagil; Shetty, Anupam</t>
  </si>
  <si>
    <t>10.1007/978-3-030-40724-7_8</t>
  </si>
  <si>
    <t>The presented paper deals with theoretical description of Industry 4.0 and its impact on new demanded employees' competencies development in industrial praxis. The implementation of smart elements into the production and logistics sector will bring challenges in the field of industrial workforce as success of the enterprises largely dependent on qualified employees. The introduction of technologies will change the way how employees operate, from routine and repetitive tasks to other added value activities. The new skills and competences sets will be needed to consider. Continuous changes and dynamic development in the business and industrial environment and technological improvement currently demand from organizations to introduce smart solutions, smart devices and create innovation as well as to support the working competencies development. In the last part, the authors of the paper have summarized their own projects related to the competencies development and their results impact on the educational process in the field of Industrial Engineering and Management.</t>
  </si>
  <si>
    <t>Industry 4.0 Future Prospects and Its Impact on Competencies</t>
  </si>
  <si>
    <t>Hornakova, Natalia; Caganova, Dagmar; Stofkova, Jana; Jurenka, Richard</t>
  </si>
  <si>
    <t>10.1109/itms51158.2020.9259295</t>
  </si>
  <si>
    <t>The Fourth Industrial Revolution has changed the nature of many jobs and created new ones. It has also opened new opportunities for employees with qualifications and skills related to new technologies, and created opportunities to redefine business costs and expenses. An investment in technology can mean success in the future; by leveraging financial resources to carry out a large-scale technological transformation, entrepreneurs can expect an increase in their business' efficiency. For employees, automation and robotization is an opportunity for more efficient and friendlier workplaces, and for employers, greater profits. The jobs of the future require both technological savvy and human skills. This article aims to highlight potential opportunities and issues for both employees and employers in the conditions of Industry 4.0.</t>
  </si>
  <si>
    <t>The Impact of Industry 4.0 on the Labor Market</t>
  </si>
  <si>
    <t>Grodek-Szostak, Zofia; Siguencia, Luis Ochoa; Szelag-Sikora, Anna; Marzano, Gilberto</t>
  </si>
  <si>
    <t>10.1109/case48305.2020.9216843</t>
  </si>
  <si>
    <t>Cyber-Physical Systems (CPS) are an integral element of Industry 4.0, and these systems are said to have become gradually more intelligent throughout the years. Moreover, as technologies such as Artificial Intelligence and Internet of Things evolve, the suspicion arises on whether machines and humans could cohesively share control in the system. Despite efforts in the literature regarding the architecture and the implementation of CPS and Human Cyber-Physical Systems (HCPS), more work needs to be done to highlight the similarities and strengths between people and machines. In this work, we take on the challenge to show that comparison from a human-skill perspective. This analysis highlights some of the human capabilities that have been moved to technologies. It also presents an updated list of human-machine capability differences. Besides, it identifies the human elements involved in HCPS as well as the skills included and required while working with HCPS.</t>
  </si>
  <si>
    <t>Human Cyber-Physical Systems: A skill-based correlation between humans and machines</t>
  </si>
  <si>
    <t>Flores, Emmanuel; Xu, Xun; Lu, Yuqian</t>
  </si>
  <si>
    <t>10.1016/j.cirpj.2019.11.005</t>
  </si>
  <si>
    <t>Increasing number of AI-enhanced approaches provide helpful know-how for reproducing and imitating skills and finally substituting human jobs with algorithms and intelligent machines. However, complementarity of human and machine, especially in hybrid man-machine settings is still not sufficiently explored. The main objective of this paper is to establish a twofold qualitative and quantitative methodology for optimal selection of a competent jobholder(s) to perform a certain task by semantic modeling and analysis of jobholder (human and machine) profiles corresponding to the task characteristics and learning requirements including knowledge, skills and competences (KSCs). The proposed knowledge-based approach comprises semantic modeling and quantitative methods focusing on measuring and correlating the level of human competences and machine autonomy, and identifying the extent of human-machine complementarity in performing an assigned task. The Vector of Competence and Autonomy (VCA) is built for identifying the extent of human-machine collaboration. The quantitative analysis involves several human factors in association to various combinations of technological components of Digital Assistance Systems with different automation degrees, under certain aspects of complexity of products and workplaces. Applying a set of rules and considering jobholder profiles, VCA values are interpreted and the current state of complementarity is inferred. Furthermore, feasible radical or incremental managerial transition pathways are identified as an initial step to reach the optimal (desired) level of human-machine collaboration in the example of TU Wien Pilot Factory Industry 4.0. (C) 2019 CIRP.</t>
  </si>
  <si>
    <t>A knowledge-based approach for representing jobholder profile toward optimal human-machine collaboration in cyber physical production systems</t>
  </si>
  <si>
    <t>Ansari, Fazel; Hold, Philipp; Khobreh, Marjan</t>
  </si>
  <si>
    <t>10.1155/2020/4280156</t>
  </si>
  <si>
    <t>The 21(st) century has witnessed precipitous changes spanning from the way of life to the technologies that emerged. We have entered a nascent paradigm shift (industry 4.0) where science fictions have become science facts, and technology fusion is the main driver. Thus, ensuring that any advancement in technology reach and benefit all is the ideal opportunity for everyone. In this study, disruptive technologies of industry 4.0 were explored and quantified in terms of the number of their appearances in published literature. The study aimed at identifying industry 4.0 key technologies which have been ill-defined by previous researchers and to enumerate the required skills of industry 4.0. Comprehensive literature survey covering the field of engineering, production, and management was done in multidisciplinary databases: Google Scholar, Science Direct, Scopus, Sage, Taylor &amp; Francis, and Emerald Insight. From the electronic survey, 35 disruptive technologies were quantified and 13 key technologies: Internet of Things, Big Data, 3D printing, Cloud computing, Autonomous robots, Virtual and Augmented reality, Cyber-physical system, Artificial intelligence, Smart sensors, Simulation, Nanotechnology, Drones, and Biotechnology were identified. Both technical and personal skills to be imparted into the human workforce for industry 4.0 were reported. The review identified the need to investigate the capability and the readiness of developing countries in adapting industry 4.0 in terms of the changes in the education systems and industrial manufacturing settings. This study proposes the need to address the integration of industry 4.0 concepts into the current education system.</t>
  </si>
  <si>
    <t>Exponential Disruptive Technologies and the Required Skills of Industry 4.0</t>
  </si>
  <si>
    <t>Bongomin, Ocident; Ocen, Gilbert Gilibrays; Nganyi, Eric Oyondi; Musinguzi, Alex; Omara, Timothy</t>
  </si>
  <si>
    <t>10.1080/21693277.2020.1737592</t>
  </si>
  <si>
    <t>Industry 4.0 is a new paradigm in the manufacturing world and it has deeply changed the Human-machine interaction. This paper focus is on the nature of this interaction, which is made possible thanks to the Internet of Things (IoT), and Cyber-Physical System (CPS). These Industry 4.0 key technologies are studied related to the standard Deming cycle, in order to underline the importance of Human-machine interaction. The Fourth Industrial Revolution involves several changes in the workforce's key features. In this paper, a new perspective based on the centrality of humans is given in the new Industry era. The importance of the human factor will be deeply studied through the implementation of the 'Sand Cone Model'. A new framework is proposed in order to explain the quality measures addiction on the workforce quality skills, and how it engraves on improving efficiency and effectiveness of an industrial process.</t>
  </si>
  <si>
    <t>The evolution of man-machine interaction: the role of human in industry 4.0 paradigm</t>
  </si>
  <si>
    <t>Di Nardo, M.; Forino, D.; Murino, T.</t>
  </si>
  <si>
    <t>10.1108/JMTM-08-2019-0309</t>
  </si>
  <si>
    <t>Purpose The purpose of this paper is twofold: to raise and address an important change for the human capital in the future of Industry 4.0, and to propose a human-focused perspective for companies underneath the new Industrial Revolution. Design/methodology/approach The research study follows a state-of-the-art literature review process. The nature of the selected approach enables to cover the extensive aim of the paper with sufficient scientific solidity that should support the understanding of every topic. Findings This work has presented three relevant aspects for Industry 4.0 and its human labour force: a workforce architecture with new interactions, a term to embrace the human capital of the future and a typology for referencing the required competences for Industry 4.0. Originality/value This is an interdisciplinary study that tries to bring together a modern industrial term, a social focus and a company scenario. From this, it was possible to obtain a new social term, a novel typology of competences and a new company-scenario interaction.</t>
  </si>
  <si>
    <t>Human Capital 4.0: a workforce competence typology for Industry 4.0</t>
  </si>
  <si>
    <t>10.1108/HESWBL-07-2019-0098</t>
  </si>
  <si>
    <t>Purpose Underdeveloped along with developing countries face enough crisis of human resources in high-tech industries. As a result, the amount of waste is higher along with less productivity. Highly qualified and smart employees are required as the term Industry 4.0 introduces a lot of sophisticated and complex technologies that dominates productivity. But in those countries, to cope up with this terminology; neither the educational curriculum and method of teaching has been modified nor changed yet nor will be modified soon. So, the engineering students should be introduced with the aims and technologies of Industry 4.0 and its key technologies so that they can prepare themselves as highly skilled and qualified human resources besides academic courses. Design/methodology/approach This article mainly depicts the causes of poor technical skills of the engineering students of Bangladesh and a new learning process has been proposed. The model proposed is basically inspired by Kaizen philosophy consisting of initiation, sharing and implementation cycles. The key aspects of human resource quality and the possibility of gaining innovative human resources for smart industries are given equal priority here. The prime factor to evaluate any learning outcome is quality and this research is a structured guideline to achieve sustainable quality education needed for Industry 4.0 to engineering students. Findings This paper provides statistical analysis on Fitness of undergraduate engineering students for Industry 4.0. After applying the proposed methodology on 130 students from different public engineering institutes of Bangladesh, the significant improvement of effectiveness in learning various topics of Industry 4.0 besides academic studies has justified the method to be a successful one measuring by the criteria for fitness of human resource. This research aims to clarify the sustainable and work-based learning goals and methods for Science, Technology, Engineering and Management (STEM) students and professional courses. Research limitations/implications This is a research where the proposed methodology was applied upon academically enrolled engineering students and the result was very satisfactory. A sustainable learning strategy for developing professional skills from academic life can result in better productivity at the beginning of a career. However, this methodology can be applied for job holders or professionals besides their office hours thus it is the future scope of this research methodology. Originality/value This research represents the crucial factors related to technical education and skill development for the upcoming challenges and possible remedies needed for Industry 4.0. Therefore, students should become aware of their carrier challenges and the administration concerned for education to minimize the scarcity of skilled human resources needed for the Fourth Industrial revolution.</t>
  </si>
  <si>
    <t>Learning method design for engineering students to be prepared for Industry 4.0: a Kaizen approach</t>
  </si>
  <si>
    <t>Hasan, Md Zahid; Mallik, Avijit; Tsou, Jia-Chi</t>
  </si>
  <si>
    <t>10.1007/s10845-020-01606-w</t>
  </si>
  <si>
    <t>The paradigm shift toward Industry 4.0 is not solely completed by enabling smart machines in a factory but also by facilitating human capability. Refinement of work processes and introduction of new training approaches are necessary to support efficient human skill development. This study proposes a new skill transfer support model in a manufacturing scenario. The proposed model develops two types of deep learning as the backbone: a convolutional neural network (CNN) for action recognition and a faster region-based CNN (R-CNN) for object detection. A case study using toy assembly is conducted utilizing two cameras with different angles to evaluate the performance of the proposed model. The accuracy for CNN and faster R-CNN for the target job reached 94.5% and 99%, respectively. A junior operator can be guided by the proposed model given that flexible assembly tasks have been constructed on the basis of a skill representation. In terms of theoretical contribution, this study integrated two deep learning models that can simultaneously recognize the action and detect the object. The present study facilitates skill transfer in manufacturing systems by adapting or learning new skills for junior operators.</t>
  </si>
  <si>
    <t>Skill transfer support model based on deep learning</t>
  </si>
  <si>
    <t>Wang, Kung-Jeng; Rizqi, Diwanda Ageng; Nguyen, Hong-Phuc</t>
  </si>
  <si>
    <t>10.1080/0951192X.2020.1836677</t>
  </si>
  <si>
    <t>Within Industry 4.0 research, the spotlight shines on technological and organisational challenges. This study shifts the focus to worker readiness, beginning with an analysis of twenty-three models to establish the state of research. Findings demonstrate that existing models are mostly early-stage proposals addressing competences featured in mainstream 21(st)-century and digital-competence frameworks. Worker-level factors explicitly aligned with emerging cyber-physical systems receive little attention. To construct a worker-readiness model calibrated to the needs of Industry 4.0, the authors devised a research procedure based on a two-phase integrative review of 135 publications. Firstly, they deployed an activity-system apparatus to produce a structured description of the target environment. Secondly, major worker competence groupings, aligned with this target, were extracted, tagged and reduced to five dimensions. The resulting model consolidates prior research and introduces two original competence groupings addressing human-machine partnering and decision-making in Industry 4.0. This study is a foundational step by the Educational Informatics Lab, Ontario Tech University, Canada, toward deploying a global online profile tool for generating, analysing and aggregating worker readiness profiles. This cross-disciplinary project will help researchers, educators, corporate trainers, human resource managers, policymakers, and systems designers more effectively diagnose the readiness of workers for Industry 4.0.</t>
  </si>
  <si>
    <t>Prepared for work in Industry 4.0? Modelling the target activity system and five dimensions of worker readiness</t>
  </si>
  <si>
    <t>Blayone, Todd J. B.; VanOostveen, Roland</t>
  </si>
  <si>
    <t>10.1080/13639080.2020.1858230</t>
  </si>
  <si>
    <t>Within the context of 'Industry 4.0', work organisation and work processes will change, along with ongoing automation and real-time oriented control of production. The same is true for work contents and the interaction and communication between humans and technology, which entail many consequences for users and providers throughout the entire vocational training system. There are many definitions of 'Industry 4.0'. A comprehensive one is that 'Industry 4.0' is the current trend towards automation and data exchange in manufacturing technologies which are based on digital technology. It includes 'Cyber-Physical Systems' (CPS), the Internet of Things (IoT) and cloud computing, and has an impact on all economic sectors. One of the highly relevant questions concerns the qualification requirements for employees on the 'shop-floor' and at the middle employment level. Depending on the implementation level of Industry 4.0 in companies, vocational education and training for the workforce is highly relevant and the vocational education system has to respond to the needs and expectations of these changes in the work world. Successful responses of the vocational system to the demands of Industry 4.0 have to focus on curriculum development and training of both skilled and highly skilled workers.</t>
  </si>
  <si>
    <t>The 4th industrial revolution - its impact on vocational skills</t>
  </si>
  <si>
    <t>Spoettl, Georg; Windelband, Lars</t>
  </si>
  <si>
    <t>10.20472/EFC.2021.015.009</t>
  </si>
  <si>
    <t>Since years the education system was about to change. Specifically, the focus with this paper is on Germany where the schools and most universities are public. Rules are related to the past, skills like deep functional knowledge, topics memorised in detail and repetitive methods have been on top of the educational syllabus. After the trends of globalisation, the introduction of the term 'Industry 4.0' provocative production and automation. All of a sudden industry has been challenged globally with new skills and requirements asking the education system to support with a more profound skills of graduates being 'digital natives' per definition. To change a system takes time, infrastructure and advanced training. (cf. Catalano, 2019, p.25f) What if there is no time for this transformation? In the beginning of 2020 the Pandemic Covid-19 hit the world and all schools and universities been shut for people's safety. It started as a break but after a while people figured even arguing about the quality of online education versus in-person learning did not help. Remote education was the only way to get in contact with students and pure self-learning needed to be enriched by more motivating methods. All of a sudden, all parties had new roles. Some really felt overstrained and had very little experience. To start a mature semester in autumn, and moving from mainly remotely to an at least hybrid format for the rest of the year, teachers extended their knowledge of digital tools and exchanged it. Over the year faculty increased comfort and some approaches seems to remain even if all teaching could be in presence. (cf. Boivin et al., 2021, p.27ff) Not only the education system was challenged during the pandemic in 2020/21, the entire world and business world had to adapt. Comparing only with the new business requirements of production companies, shows that a lot of the skills the students learned in remote sessions will remain in business situations (e.g. video conferencing, online presentations, self-motivated learning). In addition, the speed of change increased and with the penetration of digital transformation everywhere, now is the time to change the main structure of curriculars adding more profound skill sets in human interaction, practical adaptation of skills versus just having knowledge building new characters for life-long learning. (cf. Meilleur, 2018) The questions are remaining; 'What is the role of online-education past the pandemic?' 'What could be a new setting in education taking the learnings from the pandemic Covid-19 to map new requirements from the industry and for future jobs?' The paper will not be able to provide one clear answer but will provide a good start of research.</t>
  </si>
  <si>
    <t>HIGHER EDUCATION TURNAROUND SUPPORTING DIGITAL TRANSFORMATION</t>
  </si>
  <si>
    <t>Van der Vorst, Claudia</t>
  </si>
  <si>
    <t>10.1016/j.procir.2021.11.199</t>
  </si>
  <si>
    <t>Industrial enterprises increasingly identify their employee's digital competences as a main barrier towards modern manufacturing paradigms such as Industry 4.0. Considering shorter technology cycles, they find a key enabler in timely capturing existing digital competences to forecast future competence requirements relating to identified trends. To support digital competence planning in practise, we developed a digital competence maturity model (DigiCoM), consisting of 49 attributes in four dimensions to measure maturity on individual employee level. The model considers digital competences required for direct value creation activities as well as competences in supporting areas. We tested the model in several use-cases, whereby two use-cases in SMEs are presented in detail. Result evaluation shows that the proposed approach makes digital competences visible and measurable and builds the basis for the derivation of competence developments. The DigiCoM therefore allows interconnecting strategic human resource planning with operational employee competences on an individual level. (c) 2021 The Authors. Published by Elsevier B.V.</t>
  </si>
  <si>
    <t>A maturity model to assess digital employee competencies in industrial enterprises</t>
  </si>
  <si>
    <t>Steinlechner, Markus; Schumacher, Andreas; Fuchs, Benedikt; Reichsthaler, Luisa; Schlund, Sebastian</t>
  </si>
  <si>
    <t>10.1109/ICITM52822.2021.00025</t>
  </si>
  <si>
    <t>Digital transformation is a key driver for Industry 4.0. The associated technical developments are currently leading to changes in the requirements for employee competencies. The aim of this paper is to identify competencies that play a central role in Industry 4.0 and will gain in importance in the future. A Systematic Literature Review (SIR) is used to identify necessary future competencies in production and especially in the logistics environment. Based on scientific studies that deal with changes in production logistics, competencies are gathered and divided into professional, methodological, personal, and social competencies. The analysis reveals that the competencies willingness to learn, interdisciplinarity, comprehensive process understanding, and communication skills are becoming increasingly important. In the specialist areas of logistics and production, there is a tendency towards higher qualifications and acquisition of IT competency and process understanding. The reasons for this are specifically the enlarged use of data sets, their analysis, and operational interpretation. Analyzing changes in competencies allows for deriving requirements for qualifications and developments in occupational fields. Furthermore, it may also reveal influences on future forms of organization (e.g., influences on job profiles). This paper aims to contribute to the development of competency management in a digitalized working environment and facilitate targeted personnel development and strategic planning.</t>
  </si>
  <si>
    <t>Future Competency Requirements in Logistics Due to Industry 4.0: A Systematic Literature Review</t>
  </si>
  <si>
    <t>Sapper, Sebastian; Kohl, Markus; Fottner, Johannes</t>
  </si>
  <si>
    <t>10.5944/ried.24.1.27548</t>
  </si>
  <si>
    <t>In this paper, the authors present a complete analysis carried out for reporting the lack, needs and requested competences and skills on the Key Enabling Technologies (KETs) of the Industry 4.0 (14.0) in both Higher Education (HE) as well as in the wood, furniture and manufacturing sector all over Europe. Moreover, this analysis evaluates the level of implementation in this specific sector considering latest technological trends. The analysis was performed within the framework of the European project MAKING 4.0, where a complete set of surveys were launched to agents who were directly involved in the wood, furniture and manufacturing sector to find out what their impressions are about the current knowledge and the one demanded by the 14.0, obtaining results where the low level of competences and qualifications in this industrial sector is demonstrated, both in education and in industry, as well as the poor training offered in 14.0 and its KETs. It is concluded that there is an evident technological skills gap between those acquired by workers and by Vocational Education Training (VET) and HE students regards the demands of the 14.0, which must be covered within the next years, through training initiatives, enabling and acquisition of needed competences such as, for example, MAKING 4.0.</t>
  </si>
  <si>
    <t>Lack of skills, knowledge and competences in Higher Education about Industry 4.0 in the manufacturing sector</t>
  </si>
  <si>
    <t>Romero Gazquez, Jose Luis; Bueno Delgado, Maria Victoria; Ortega Gras, Juan Jose; Garrido Lova, Josefina; Gomez Gomez, Maria Victoria; Zbiec, Marcin</t>
  </si>
  <si>
    <t>The complexity of production processes in Industry 4.0 is significantly increased, that arise the need to enable efficient process simulation, execution, monitoring, real-time decision making and control. One of the solutions is to use formal method to specify production processes and create process models that are suitable for automatic generation of instructions that are executed on smart resources. Within factories in Industry 4.0 humans communicate and cooperate with each other, and with other smart resources of a production process. In that way, their role has dramatically changed. Specifying the human roles, capabilities, and competencies within production process modelling is a great challenge. To deal with this problem it is necessary to first identify and determine the human characteristics that are crucial in Industry 4.0. As a starting point in this research, a review of the literature describing the role of humans in Industry 4.0 is performed and the results of this research are presented in this paper.</t>
  </si>
  <si>
    <t>Human Roles, Competencies and Skills in Industry 4.0: Systematic Literature Review</t>
  </si>
  <si>
    <t>Narandzic, Dajana; Spasojevic, Ivana; Lolic, Teodora; Stefanovic, Darko; Ristic, Sonja</t>
  </si>
  <si>
    <t>10.24818/18423264/55.2.21.02</t>
  </si>
  <si>
    <t>Expansion of digitalization creates the opportunity to transform production technologies and enables technological integration of the supply chain, according to the fourth industrial revolution (Industry 4.0). These technologies aim at creating smart manufacturing, where the production system is capable of automatically reconfiguring itself, based on the integration of hardware, software, and connectivity technologies. The technological transition process is influenced not only by certain digital prerequisites, but also by the ability of the human resource to acquire new digital skills. The study aims to estimate patterns both for the adoption of new technologies in European manufacturing companies, and for the human resource readiness for new technological challenges. Following the principal component analysis method, we estimated a further widening of development gaps between leading and laggard countries (including Romania) in technology. The less developed countries have the chance to skip certain stages of the transition towards Industry 4.0, as a result of promoting smart policies to harness their potential for digitalization.</t>
  </si>
  <si>
    <t>THE TECHNOLOGICAL TRANSITION OF EUROPEAN MANUFACTURING COMPANIES TO INDUSTRY 4.0. IS THE HUMAN RESOURCE READY FOR ADVANCED DIGITAL TECHNOLOGIES? THE CASE OF ROMANIA</t>
  </si>
  <si>
    <t>Marinas, Marius; Dinu, Marin; Socol, Aura Gabriela; Socol, Cristian</t>
  </si>
  <si>
    <t>10.1007/978-3-030-85906-0_29</t>
  </si>
  <si>
    <t>In the context of Industry 4.0, both of the ability to handle unexpected events and personalization customization are emphasized. This work investigates a parallel machine scheduling problem with uncertain skill requirements. The problem involves a two-stage decision-making process: (i) determining the workers' skill training plan and the number of opened machines on the first stage before the realization of uncertain skill requirements, and (ii) scheduling jobs and assigning workers to jobs on the second stage, under known skill requirements. The objective is to minimize the expected total cost, including the workers' skill training cost, machine opening cost and the expected penalty cost of jobs' tardiness. A two-stage stochastic programming formulation is proposed, and an illustrative example shows the applicability of the model.</t>
  </si>
  <si>
    <t>Parallel Machine Scheduling with Stochastic Workforce Skill Requirements</t>
  </si>
  <si>
    <t>Liu, Xin; Liu, Ming</t>
  </si>
  <si>
    <t>In its vision, Industry 4.0 technologies bought more flexibility, accuracy and speed to business operations. Shift towards centrally controlled system necessitate modified skillsets by the employees. Through these skills, workers can manage both technical as well as interpersonal collaborations. The present research was conducted to explore the priority structure in employee skillsets. Respondents from 192 Indian manufacturing firms compared the 19 skillsets. That later recorded under four key skills. Responses were analyzed using Analytic Network Process (ANP) technique. The resultant weight index is a focal contribution of this research. On index, conceptual skills found to be critical for the future of Industry 4.0 organizations. Multicultural operations in global factories also requires social skills. These are guided and limited by personal skills of an employee. The pragmatic strategies shared by the managers enrich Industry 4.0 literature and open futuristic discussions on need of modified managerial skills.</t>
  </si>
  <si>
    <t>EMBRACING INDUSTRY 4.0 MANUFACTURING SECTOR WITH SKILL DEVELOPMENT CHALLENGES IN INDIA</t>
  </si>
  <si>
    <t>Joshi, Deepika; Sarita; Singh, Shikha; Kumar, Sachin; Rashid, Showkat</t>
  </si>
  <si>
    <t>10.30880/jtet.2021.13.04.008</t>
  </si>
  <si>
    <t>This article presents a literature review on the theoretical gap of knowledge work between knowledge and skilled workers. There are two primary reasons for conducting this literature review namely the lack of literature on knowledge work for skilled workers and, the poor understanding of their knowledge requirements. Although the requirements for the Industry 4.0 skilled-workers, knowledge work and innovation are widely discussed in the literature for white-collar jobs, there are scarcely mentioned for blue-collar jobs. Also, the theoretical gap of knowledge between skilled workers and knowledge workers has not been yet addressed, leading to poor public perception of the role of knowledge work in TVET skilled workers. The findings from this literature review may provide insights into the understanding of the theoretical gap and the role of knowledge work for skilled workers and knowledge workers. Seventy-seven articles were reviewed, and inductive thematic analysis was conducted with ATLAS.ti resulting in three major themes, namely, 'qualification and employment requirement', 'management control', and 'theoretical and contextual perspectives'. The findings indicate that there are differences in knowledge work identified in two groups of workers, nonetheless, support the conclusion that knowledge works are equally crucial for skilled workers to optimise their role. The findings of this study implies that the role of the two groups of workers could not be described interchangeably within a similar working class and these findings could be used to create clear distinction in the definition and descriptions of work practices of knowledge and skilled workers within the TVET sectors.</t>
  </si>
  <si>
    <t>Exploring the Theoretical Gap on Knowledge Work of Knowledge Workers and Skilled Workers in TVET Practices: A Literature Review</t>
  </si>
  <si>
    <t>Janis, Ilyana; Paimin, Aini Nazura; Alias, Maizam</t>
  </si>
  <si>
    <t>10.1016/j.procs.2021.01.364</t>
  </si>
  <si>
    <t>Industry 4.0 is revolutionizing not only the manufacturing industry but also maintenance strategies. As consequence of the introduction of Industry 4.0 technologies, new skills are demanded to maintenance operators that has to be able to interact, as instance, with Cyber Physical Systems and robots. In this paper, we first investigate the state-of-the-art of Industry 4.0 technologies that are transforming operations and production management and finally we discuss how the role of maintenance operators is changed in a such digitalized environment. We found that, the maintenance Operator 4.0 should be able to find relevant information and predict events by a proper use of Big Data analytics, in addition to the ability of interacting with computers, digital databases and robots. Finally, the ability to rapidly adapt his skills to innovations is also strongly demanded. (C) 2021 The Authors. Published by Elsevier B.V.</t>
  </si>
  <si>
    <t>Industry 4.0 and human factor: How is technology changing the role of the maintenance operator?</t>
  </si>
  <si>
    <t>Gallo, Tommaso; Santolamazza, Annalisa</t>
  </si>
  <si>
    <t>The concept of Industry 4.0 is highlighting that high-speed mobile internet, artificial intelligence, big data analytics and cloud technology are very likely to develop in all sectors of industry technologies between 2020 and 2022. The companies are already looking into machine learning, augmented reality, and additive manufacturing for considerable business investments. All this will increase the need of highly qualified trainees and therefore, the universities will need to align with the needs of industry. The paper will present an overview of Additive Manufacturing training, the needs of highly skilled competences according to Industry 4.0 and will also underline the role of ergonomics specialists in Industry 4.0.</t>
  </si>
  <si>
    <t>THE COMPETENCES REQUIRED BY THE NEW TECHNOLOGIES IN INDUSTRY 4.0 AND THE DEVELOPMENT OF EMPLOYEES' SKILLS</t>
  </si>
  <si>
    <t>Firu, Adrian; Tapirdea, Alin; Chivu, Oana; Feier, Anamaria Ioana; Draghici, George</t>
  </si>
  <si>
    <t>10.3991/ijoe.v17i01.17937</t>
  </si>
  <si>
    <t>The paper discusses how multiphysics simulations and applications are being used to build essential skills in preparation for entry into an Industry 4.0 workforce. In a highly networked and collaborative human/machine cyberspace, some important competencies for engineering graduates include the ability to: (1) explore design options and results easily between suites of software, (2) predict and visualize performance of complex problems in the beginning phase of the design process, and (3) identify and optimize key parameters prior to fabrication. We describe how integrated project- and inquiry-based learning in the context of a simulation environment and across the curriculum is improving student readiness and transition into industry. Our paper offers a template of how to transition into a curriculum that produces newly minted engineers better equipped to engage in complex design. Examples of project assignments, assessment methods, and student work are discussed as well as future plans.</t>
  </si>
  <si>
    <t>Engineering Curriculum in Support of Industry 4.0</t>
  </si>
  <si>
    <t>Eppes, Tom A.; Milanovic, Ivana; Jamshidi, Reihaneh; Shetty, Devdas</t>
  </si>
  <si>
    <t>10.31577/ekoncas.2021.10.05</t>
  </si>
  <si>
    <t>Digitalisation and new technologies transform current world into digital one and thus leading towards changes of customer behaviour, business models, innovations, methods of operation, as well as new generation of people, so called Digital Natives. Management of human resources should create conditions for application of Industry 4.0 principles into practice in advance, based on analysis of digitalisation impact on their own business and its strategy, adapt processes of human resource planning. In order to acquire employees with digital qualification and thinking, it will be necessary to alter their recruitment, especially with orientation on social media and mobile variations of traditional recruitment channels. This scientific article points out a change in human capital competence impacted by the fourth Industrial revolution. This scientific article eventuates into proposal of requests for skills and knowledge of managers on different levels of management determined by fourth industrial revolution.</t>
  </si>
  <si>
    <t>The Requirements for Knowledge and Skills of Managers in ICT Modified Fourth Industrial Revolution</t>
  </si>
  <si>
    <t>Bolek, Vladimir; Gubova, Klaudia; Joniakova, Zuzana</t>
  </si>
  <si>
    <t>10.1590/0001-3765202120191290</t>
  </si>
  <si>
    <t>Technological competitiveness and emerging technologies are more necessary in the organizational strategy to cope with industrial advances and improve the nation's economy. In this sense, technological innovation, computational developments, smart devices, and other technologies are shaping the new industrial revolutions. Therefore, the technological competitiveness and emerging technologies of industry 4.0 and industry 5.0 are holistically analyzed to identify the key elements of developed economies and emerging economies. For this, we used a bibliometric analysis with Biblioshiny, a systematic review of the literature and a content analysis. The results in terms of technological competitiveness in developed economies show the importance of the competences and engineering skills in the personnel approach; R+D+i and the supply chain in the organizational approach; and the use of emerging technologies such as the internet of things and big data. The comparison with emerging economies indicates the importance of key elements such as training and education, and skills in the personnel approach; sustainability and structure in the organizational approach; and emerging technologies such as the internet of things and digitalization.</t>
  </si>
  <si>
    <t>Technological competitiveness and emerging technologies in industry 4.0 and industry 5.0</t>
  </si>
  <si>
    <t>Alvarez-Aros, Erick L.; Bernal-Torres, Cesar A.</t>
  </si>
  <si>
    <t>10.4102/sajhrm.v19i0.1416</t>
  </si>
  <si>
    <t>Orientation: Industry 4.0 (I4.0) is causing significant changes in the manufacturing industry, and its adoption is unavoidable for competitiveness and productivity. Research purpose: This study investigated I4.0 skills using the views of professionals in the manufacturing industry and experts in digital transformation practising in South Africa. Motivation for the study: I4.0 was coined originally for the manufacturing industry, and skills availability significantly influences its successful adoption. Furthermore, I4.0 is relatively new in the South African manufacturing industry, and there is still limited empirical research on the subject. Research approach/design and method: A qualitative descriptive research design was used, and participants were enrolled using purposeful sampling via email, telephone and LinkedIn. Twenty semi-structured interviews were conducted face-to-face or telephonically, and thematic analysis was used to analyse the data. Main findings: This study found that I4.0 demands higher skills than in conventional manufacturing, and companies should take the lead in facilitating upskilling and reskilling of their employees to preserve jobs. Experiential training could enhance I4.0 skills development in the manufacturing industry. Practical/managerial implications: Agile changes in I4.0 require constant re-alignment of employees' skills in the manufacturing industry. This requires companies to make the human resource (HR) management function an integral part of business strategy. Contribution/value-add: The study can help HR practitioners and manufacturing professionals in strategising and innovate technology to manage the evolving I4.0 skills requirements and preserve jobs. The study also asserts a foundation for further investigation of I4.0 skills competencies' development in the South African manufacturing industry.</t>
  </si>
  <si>
    <t>Industry 4.0 skills: A perspective of the South African manufacturing industry</t>
  </si>
  <si>
    <t>Maisiri, Whisper; van Dyk, Liezl</t>
  </si>
  <si>
    <t>10.1016/j.strueco.2020.09.007</t>
  </si>
  <si>
    <t>This article explores the relationship between the introduction of Industry 4.0 automation systems, the organisation of the work process, and the implications for employment, skill composition, power relations, and workers' intervention authority. We investigate the undergoing technological and organisational transformation in three high-tech automotive factories in Italy and we find that the push towards sheer automation does not constitute the most relevant process under way. Rather, more effort is devoted to digitalisation and interconnection. Technological change appears to be strategically used by firms to achieve a lean system and a tense, demand-led, production flow. In terms of human-machine relationship and workers' authority to intervene on the production process, our case studies show that Industry 4.0 reduces room for employees' autonomy and increases forms of management control. (c) 2020 Elsevier B.V. All rights reserved.</t>
  </si>
  <si>
    <t>Technology vs. workers: the case of Italy's Industry 4.0 factories</t>
  </si>
  <si>
    <t>Cirillo, Valeria; Rinaldini, Matteo; Staccioli, Jacopo; Virgillito, Maria Enrica</t>
  </si>
  <si>
    <t>10.1016/j.techsoc.2021.101572</t>
  </si>
  <si>
    <t>Industry 4.0 revolution has brought rapid technological growth and development in manufacturing industries. Technological development enables efficient manufacturing processes and brings changes in human work, which may cause new threats to employee well-being and challenge their existing skills and knowledge. Human factors and ergonomics (HF/E) is a scientific discipline to optimize simultaneously overall system performance and human well-being in different work contexts. The aim of this scoping review is to describe the state-of-the-art of the HF/E research related to the industry 4.0 context in manufacturing. A systematic search found 336 research articles, of which 37 were analysed utilizing a human-centric work system framework presented in the HF/E literature. Challenges related to technological development were analysed in micro- and macroergonomics work system frameworks. Based on the review we frame characteristics of an organisation level maturity model to optimize overall sociotechnical work system performance in the context of rapid technological development in manufacturing industries.</t>
  </si>
  <si>
    <t>Human factors and ergonomics in manufacturing in the industry 4.0 context - A scoping review</t>
  </si>
  <si>
    <t>Reiman, Arto; Kaivo-oja, Jari; Parviainen, Elina; Takala, Esa-Pekka; Lauraeus, Theresa</t>
  </si>
  <si>
    <t>10.1108/EJTD-07-2020-0121</t>
  </si>
  <si>
    <t>Purpose This paper aims to disclose the implications of the 4th Industrial Revolution for vocational and professional qualifications and their systems. It also seeks to enhance more active discussion of experts and researchers about the change of vocational and professional qualifications created by the advent of the 4th Industrial Revolution. Design/methodology/approach Research is based on the case studies of the design and development of vocational and professional qualifications focused on the skills requirements of the 4th Industrial Revolution. There are analyzed and compared two cases of the international (EU) projects aiming to design and implement new qualifications in the metalworking industry and the case of introduction of additional qualifications in Germany. The main research methods include content analysis of the qualifications descriptors and vocational education and training (VET) curricula, a meta-analysis of the research on the implications of Industry 4.0 for VET. Findings The choices of the structure and contents of qualifications and VET curricula in the context of the 4th Industrial Revolution are defined by the specific state of technologies and work organizations in the enterprises, limitations of VET providers, individual skills needs of learners, national and sectoral policies in the field of qualifications and curricula. It requires compromises between the concept of solid qualifications based on the holistic orientation to work processes and the trends toward flexible curriculum; between the design of new qualifications and adjustment of the existing ones, as well as between the individualistic and collective approaches to qualifications. Research limitations/implications The research is focused on the development of qualifications in the manufacturing sector (metalworking and engineering industry). The paper contributes to the theoretical discussions and research of qualifications, competence, VET and human resource development by suggesting a theoretical framework for the analysis of the development of qualifications in the context of the 4th Industrial Revolution, as well as by stressing the importance of holistic view to this development which should comprise both policies and practices of the design of qualifications, curriculum design, education and training and assessment of learning outcomes. Originality/value The paper provides insight into the implications of the 4th Industrial Revolution to the key processes of the national systems of qualifications by referring to the cases of current efforts to adjust qualifications in the metalworking sector and engineering industry. It also suggests possible scenarios for the future development of vocational and professional qualifications in the context of the 4th Industrial Revolution.</t>
  </si>
  <si>
    <t>Disruption of qualifications in manufacturing: challenges and prospects</t>
  </si>
  <si>
    <t>Tutlys, Vidmantas; Spoettl, Georg</t>
  </si>
  <si>
    <t>10.1016/j.jmsy.2021.05.001</t>
  </si>
  <si>
    <t>Literature shows that reinforcement learning (RL) and the well-known optimization algorithms derived from it have been applied to assembly sequence planning (ASP); however, the way this is done, as an offline process, ends up generating optimization methods that are not exploiting the full potential of RL. Today's assembly lines need to be adaptive to changes, resilient to errors and attentive to the operators' skills and needs. If all of these aspects need to evolve towards a new paradigm, called Industry 4.0, the way RL is applied to ASP needs to change as well: the RL phase has to be part of the assembly execution phase and be optimized with time and several repetitions of the process. This article presents an agile exploratory experiment in ASP to prove the effectiveness of RL techniques to execute ASP as an adaptive, online and experience-driven optimization process, directly at assembly time. The human-assembly interaction is modelled through the input-outputs of an assembly guidance system built as an assembly digital twin. Experimental assemblies are executed without pre-established assembly sequence plans and adapted to the operators' needs. The experiments show that precedence and transition matrices for an assembly can be generated from the statistical knowledge of several different assembly executions. When the frequency of a given subassembly reinforces its importance, statistical results obtained from the experiments prove that online RL applications are not only possible but also effective for learning, teaching, executing and improving assembly tasks at the same time. This article paves the way towards the application of online RL algorithms to ASP.</t>
  </si>
  <si>
    <t>Towards online reinforced learning of assembly sequence planning with interactive guidance systems for industry 4.0 adaptive manufacturing</t>
  </si>
  <si>
    <t>de Giorgio, Andrea; Maffei, Antonio; Onori, Mauro; Wang, Lihui</t>
  </si>
  <si>
    <t>10.1007/s11612-021-00579-5</t>
  </si>
  <si>
    <t>The advance in digitization is also changing the way of working in the field of industrial manufacturing. Smart wearables and mobile smart devices e.g. smart glasses and smartwatches, support employees with context-sensitive information. The introduction of these technologies and the changes in work processes lead to new competence requirements for employees and new paths for competence development. This article in the journal Gruppe. Interaktion. Organisation. (GIO) aims to identify future competence requirements and ways of competence development for industrial workers. Therefore, 76 semi-structured interviews with participants from five expert groups were conducted. As a result, our study presents a competence model which builds on the well-established structure of professional, methodological, social and personal competences. Digital competences were added as cross-sectional competence. General IT application skills were identified as a core competence for employees in the industry 4.0. For competence development digital and self-initiated ways of learning are getting more important. The results of this study can be used to develop an operational competence management.</t>
  </si>
  <si>
    <t>Competencies and competence development in industry 4.0</t>
  </si>
  <si>
    <t>Blumberg, Verena Simone Lore; Kauffeld, Simone</t>
  </si>
  <si>
    <t>10.1108/IJM-03-2021-0167</t>
  </si>
  <si>
    <t>Purpose The aim of this paper is to identify and analyse workforce development challenges in the digital age by first, presenting these challenges and relationship between them, and then proposing a structural model that categorizes these challenges and proposes suggestions for managers to improve human resources practices and firm performance. Design/methodology/approach Fuzzy total interpretive structural modelling (TISM) is used as the methodology, which gives an interpretive structural model by presenting direct and transitive relationship between workforce development challenges and categorizes them under autonomous, dependent, independent and linkage groups. Findings In total, 13 different workforce development challenges are presented in this study. Results showed that lack of IT/digital skills has a critical role in workforce development in terms of affecting other challenges. Dependent group includes requirements for longer learning time and specialized training, lack of analytical thinking and dealing with complexity, and lack of interdisciplinary thinking and acting. On the other hand, lack of ability in decentralized decision-making and shortage of workforce with adequate skillset within the labour market have more macro-impacts on others. Most of the challenges located in the linkage group, which means that most of the challenges are interrelated with each other. Originality/value Originality of this paper is presenting a systematic structure for workforce development in Industry 4.0 that considers challenges systematically.</t>
  </si>
  <si>
    <t>Analysing workforce development challenges in the Industry 4.0</t>
  </si>
  <si>
    <t>Ozkan-Ozen, Yesim Deniz; Kazancoglu, Yigit</t>
  </si>
  <si>
    <t>10.33889/IJMEMS.2021.6.3.046</t>
  </si>
  <si>
    <t>Radical changes and developments resulting from global connectivity, automation, and technological innovations due to Industry 4.0 create different job demands for businesses. This requirement enforces human resource managers to rethink the acquisition and application of different skills in recruitment and other human resources functions considered essential for today's workforce. This paper aims to propose a framework identifying the skill set required for personnel selection in the era of Industry 4.0, and provide a roadmap for human resources managers by analyzing the importance of different skill categories. Fuzzy Analytic Network Process (ANP) was used to compute the factors' weights. Project Management skill was found as the most important factor, followed by Financial Management, Technology-based Skills, Digital Literacy, Literacy, Innovation, and Creativity skills. Discussions and implications are given based on obtained results.</t>
  </si>
  <si>
    <t>A Framework for New Workforce Skills in the Era of Industry 4.0</t>
  </si>
  <si>
    <t>Ada, Nesrin; Ilic, Derya; Sagnak, Muhittin</t>
  </si>
  <si>
    <t>10.1007/s11036-021-01788-4</t>
  </si>
  <si>
    <t>The development of the Industry 4.0 concept offers completely new technologies' enablers using high level of automation and digitalization. There is a huge challenge for enterprises not only due to the application of modern technologies (such as Internet of Things, Big Data Analytics, Cloud Computing, etc.) related to the creation of Cyber-Physical Systems but also for a human resources development. Scientists and practitioners pay a lot of attention to technological changes in enterprises, but relatively little research is conducted on the issue of human resources development. The problem becomes more interesting in light of the Industry 4.0 era which resulted in changes in the employment structure, requirements for future industrial employees and managerial staff and also to the approach to the education process. The changing demand for skills is a quite well-researched topic in economics and management, but the changing skill demand for the Industry 4.0 is just the newest case of a quite old debate. The case of Industry 4.0 seems to be a particular case for the general change in skill demand due to digitalization. The main aim of the paper is to indicate the key areas of required knowledge and skills of employees essential to implement the Industry 4.0 concept. They are identified on the basis of a critical literature analysis and the conducted survey of selected industrial enterprises. The results of this research are particularly important for adapting the employee training system and the education process for students.</t>
  </si>
  <si>
    <t>Knowledge and Skills of Industrial Employees and Managerial Staff for the Industry 4.0 Implementation</t>
  </si>
  <si>
    <t>Saniuk, Sebastian; Caganova, Dagmar; Saniuk, Anna</t>
  </si>
  <si>
    <t>10.1007/s10489-021-02594-x</t>
  </si>
  <si>
    <t>At the time of commonplace automation, robotization and the rapid development of IT, high qualifications of employees have become the critical element of every industry system. This follows from their limited availability, frequently high costs of procurement and possible employee absenteeism. Moreover, the concept of Industry 4.0 will transform current industry employees into knowledge employees. This is due to the fact that hard and routine tasks will be executed by robots and computers. This constitutes change in the required employee competences. Unfortunately, the aspect of management and configuration of employee competences is often overlooked in industrial practice. In response to the existing problem, the article puts forward the original model of employee competence configuration which is a basis for responses to numerous questions of managers of production processes, both general ones, e.g., Do we have a sufficient set of competences to execute a production schedule? as well as detailed ones, e.g., Which and how many competences are missing? etc. An important novelty of the presented model is the possibility of its application with both proactive and reactive questions. Due to the discrete and combinatorial nature of the problem under consideration, the use of mathematical programming methods was limited only to small data instances. Therefore, a proprietary dedicated genetic algorithm was proposed to solve this problem, which turned out to be extremely effective. The use of this genetic algorithm has enabled finding a solution depending on the instance data up to 70 times faster than by use of the mathematical programming.</t>
  </si>
  <si>
    <t>Proactive and reactive approach to employee competence configuration problem in planning and scheduling processes</t>
  </si>
  <si>
    <t>Wikarek, Jaroslaw; Sitek, Pawel</t>
  </si>
  <si>
    <t>10.1080/09537287.2021.1953178</t>
  </si>
  <si>
    <t>Lean Automation (LA) is defined as the combined use of Lean Production (LP) practices and Industry 4.0 (I4.0) technologies. This paper investigates the pairwise relationships between the LA practices and their corresponding implementation competences. A survey-based study with 110 practitioners from manufacturing companies was conducted. Multivariate data techniques were used to analyze the responses, which were categorized according to practitioners' LP experience and I4.0 knowledge. Findings indicate that the relationships between competences and LA practices become more prominent as practitioners' LP experience increases. A contrary trend was observed when I4.0 knowledge increases. Nevertheless, commonalities were found regardless respondents' characteristics, such as: (i) the significant relationships between LA practices and competences were all positive; (ii) supply chain-related LA practices are more likely to be extensively associated with all competences; and (iii) competences related to the ability of identifying, analyzing and solving problems through computer programming and data analytics were the most likely to support LA practices. To the best of our knowledge, this is the first study that empirically verifies the pairwise relationship between competences and LA practices. The understanding of this allows companies to foster and develop the proper competences on the employees, catalyzing the LA implementation.</t>
  </si>
  <si>
    <t>Relationships between competences and lean automation practices: an exploratory study</t>
  </si>
  <si>
    <t>Tortorella, Guilherme Luz; Saurin, Tarcisio A.; Gaiardelli, Paolo; Jurburg, Daniel</t>
  </si>
  <si>
    <t>10.3390/app11188544</t>
  </si>
  <si>
    <t>Industry 4.0 is transforming how costs, including labor costs, are managed in manufacturing and remanufacturing systems. Managers must balance assembly lines and reduce the training time of workstation operators to achieve sustainable operations. This study's originality lies in its use of an algorithm to balance an assembly line by matching operators to workstations so that the line's workstations achieve the same targeted output rates. First, the maximum output rate of the assembly line is found, and then the number of operators needed at each workstation is determined. Training time is reduced by matching operators' training and skills to workstations' skill requirements. The study obtains a robust, cluster algorithm based on the concept of group technology, then forms operator skill cells and determines operator families. Four numerical examples are presented to demonstrate the algorithm's implementation. The proposed algorithm can solve the problem of arranging operators to balance assembly lines. Managers can also solve the problem of worker absences by assigning more than one operator with the required skillset to each workstation and rearranging them as needed.</t>
  </si>
  <si>
    <t>An Algorithm for Arranging Operators to Balance Assembly Lines and Reduce Operator Training Time</t>
  </si>
  <si>
    <t>Li, Ming-Liang</t>
  </si>
  <si>
    <t>10.1108/IJM-03-2021-0159</t>
  </si>
  <si>
    <t>Purpose The present study is an attempt of identifying the human capital skills and HR-related challenges faced by top management in the perspective of industry 4.0 in emerging economies. In addition, the importance or key resources related to human assets that help in attaining competitive advantages while adopting newer digital technologies are also identified. Design/methodology/approach For identifying the dimensions of human capital skills in the perspective of industry 4.0, an extensive review of literature was performed. Along with that, feedback from the expert was used to conceptualize the importance and relationship of the skills in the context of industry 4.0. After that, a qualitative survey was launched and triangulate method was applied for identifying the skills. AHP and DEMATEL was used to analyze the relationship among the skills and subskills and to rank them based on their importance. Findings The qualitative survey resulted in skills such as Cognitive, Emotional and Behavioural skills and subskills of them. AHP results indicated that Cognitive skills was found as the most important skill followed by Emotional skills and Behavioural skills. In addition to this, DEMATEL was applied for seeking the inter-relationship and identifying the Cause and Effect relationship of skills and sub-skills. Originality/value This study prioritizes factors in a coordinated manner and also finds the relative importance in the context of industry 4.0. It will help further in identifying and deploying human capital with the right skills and will play a significant role at the time of formulating organizational and HR level strategies.</t>
  </si>
  <si>
    <t>Developing human capital 4.0 in emerging economies: an industry 4.0 perspective</t>
  </si>
  <si>
    <t>Singh, Rohit Kumar; Agrawal, Soni; Modgil, Sachin</t>
  </si>
  <si>
    <t>10.2399/yod.21.617715</t>
  </si>
  <si>
    <t>The progress of societies, their development, and their ability to compete economically depend on education. Education is both affected by changes in all these areas and affects them. The desired results from the new wave of industrial revolution called industry 4.0 can only be achieved through education as well. Industry 4.0 is the new industrial revolution that first appeared in Germany and includes applications such as autonomous vehicles, wearable technologies, artificial intelligence applications, block chain, and cloud computing systems. With the innovations brought by the revolution, it has been changing the ways of doing business and the competencies required from employees. Industry 4.0 requires university students to have new knowledge, competencies and skills before graduation, the workforce to acquire new skills, and the restructuring and transformation of higher education to achieve all of these. Thus, industry 4.0 is reshaping the future of education. This review study focuses on the connection of higher education and industry 4.0 by examining the national and international literature. It aims to present a general assessment of the steps to be taken in higher education in parallel with the requirements of industry 4.0 and the new competencies that should be acquired by graduates. It is concluded with some suggestions about what should be done regarding the international standards in order for the higher education curricula to adapt to the existing processes and changes, to train human resources in accordance with the conditions and demands of the age, what new competencies the workforce should have, and the steps to be followed regarding industry 4.0.</t>
  </si>
  <si>
    <t>The Steps to be Taken in Higher Education for Successful Adaptation to Industry 4.0</t>
  </si>
  <si>
    <t>Yuceol, Nazli</t>
  </si>
  <si>
    <t>10.7206/cemj.2658-0845.64</t>
  </si>
  <si>
    <t>Purpose: The main aim of the study is the analysis of the awareness of competency needs in businesses in relation to the development of Industry 4.0 and the possibility of meeting those needs within business cooperation networks. Methodology: We formed a model of competency needs for companies operating as part of Industry 4.0 in Poland, considering the needs of managers and other staff members. The model was then employed in empirical studies. The pilot empirical study was conducted using two methods: a quantitative CAWI method, which covered 81 companies from the metal processing and machine industry in Podlaskie Voivodship, and a qualitative IDI on a sample of 25 organizations. Findings: Manufacturing companies are not fully aware of the competency needs related to Industry 4.0, covered by the established model. Moreover, we found that the most strongly felt competency needs - both by managers and other employees - may not be met within the business cooperation network. In order to satisfy these needs, partners must be found outside the studied network. The business cooperation network that we studied may only satisfy the less noticeable competency needs. Implications: The developed competency model should be studied and further verified, including testing with a larger sample of companies, specifying the behavioral competency gaps related to Industry 4.0, their filling in using formal education systems, lifelong education, internships, and apprenticeships. The need for further research is dictated by the intensity of processes occurring within the Fourth Industrial Revolution. Value: The pilot nature of the study and its limited sample do not undermine its contribution to the body of knowledge as it confirms that the competencies of managers and other staff members are one of the key determinants of successful implementation of the Industry 4.0 concept in Poland.</t>
  </si>
  <si>
    <t>Competency Needs of Industry 4.0 Companies</t>
  </si>
  <si>
    <t>Plawgo, Boguslaw; Ertman, Agnieszka</t>
  </si>
  <si>
    <t>Industry 4.0 (I4.0) transformations in manufacturing industries impact technology, systems, and processes and extend to employees' competency requirements and, consequently, the preparation of graduates who will he ready to practice engineering with professional-level technical know-how and non-technical skills in I4.0. An I4.0 Competency Maturity Model (I4.0CMM) could be used as a tool to assess and guide the development of I4.0 and future skills requirements. This study applied the Delphi technique to evaluate the I4.00MM's validity and utility, and the improvement thereof, using experts' opinions in two successive rounds. Purposeful sampling was employed to enroll 35 participants. Nineteen experts participated in round one survey, out of which 17 experts participate in round two of the survey. The study used a central tendency statistical tool (the mean) to evaluate expert consensus (mean score &gt;= 75%) and used means graphs to present the data. The study results demonstrated the sufficiency and relevance of an I4.00MM to both academic and industry practitioners. The I4.0CMM could provide a comprehensive competency assessment framework that guides the development of graduate attributes that align with the I4.0 competency requirements in the industry.</t>
  </si>
  <si>
    <t>Development of an Industry 4.0 Competency Maturity Model</t>
  </si>
  <si>
    <t>Maisiri, Whisper; van Dyk, Liezl; Coetzee, Rojanette</t>
  </si>
  <si>
    <t>10.1108/ICT-08-2021-0057</t>
  </si>
  <si>
    <t>Purpose This study aims to develop a competency model for the Vietnamese workforce in the era of Industry 4.0. Design/methodology/approach A combination of an online survey and a Delphi study was conducted to identify a set of skills, abilities, knowledge and personalities that are critical for effective performance in the future workplace. Findings A set of 26 competencies was identified. Similar to previous findings in the context of developed countries, the set centres around a group of competencies commonly called 21st century competencies. It also includes characteristics unique to a developing nation. Research limitations/implications The proposed framework of competencies may not cover all human capabilities necessitated by the workplace and may include items with overlapping definitions. The study only represents the view of the business community, and its survey sample was limited in size and location. The impact of COVID-19 on the competency model was not explicitly covered during the study. Practical implications The competency model could serve as a basis for the educator to reform curricula, the policy maker to devise policies and the employer to develop training programmes. It can be used as a reference for other nations at similarly-developmental level. Originality/value The present study is among a few empirical studies regarding a model for Industry 4.0 competencies in the context of low middle-income countries and probably provides one of the first Industry 4.0 competency models for Vietnam. It also provides a novel framework for identifying and analyzing competencies.</t>
  </si>
  <si>
    <t>Industry 4.0 competencies: a model for the Vietnamese workforce</t>
  </si>
  <si>
    <t>Anh Tuan Nguyen</t>
  </si>
  <si>
    <t>10.1007/978-3-031-14317-5_23</t>
  </si>
  <si>
    <t>Nowadays, digitalization (Industry 4.0) and sustainability (Sustainable Development Goals - SDGs) are seen as major opportunities to achieve the long-term competitiveness of European companies. These require both, a transformation of company-specific processes and an adaptation of the working processes of all employees, and a realignment of the competencies required for this purpose. Companies are increasingly challenged to create learning processes, learning environments, and thus a skills ecosystem, in which all regional/local key partners from the knowledge triangle have to collaborate for the development of a fruitful lifelong learning environment that prepares (future) employees for the changes in modern work. Educational institutions face the challenge of developing new teaching and learning concepts that ensure employability and thus the competitiveness of future generations. Therefore, this paper introduces the project CoR-ILog which focuses on the realignment of engineering education in the field of industrial logistics. It is based on the principles of 1) research-guided teaching, 2) the application of new teaching and learning methods including digital tools, 3) the usage of laboratories in the context of problem-based learning, and 4) the establishment of international networks to increase European employability and competitiveness, to professionalize engineering education and ultimately to contribute to well-being.</t>
  </si>
  <si>
    <t>Competence-Based Realignment of Engineering Education at Higher Education Institutions: Using the Example of Industrial Logistics Engineering Project CoR-ILog</t>
  </si>
  <si>
    <t>Woschank, Manuel; Pacher, Corina</t>
  </si>
  <si>
    <t>10.55643/fcaptp.5.46.2022.3884</t>
  </si>
  <si>
    <t>The modern development of the information economy leads to the problem of increasing the requirements for the construction of information systems to monitor the competence of managers of enterprises and enterprise management as a whole. The aim is to develop an intelligent information system for making optimal managerial decisions based on the study of managerial competence components. We have defined this goal in researching the problems and forming the conceptual foundations of building intelligent information management systems ( IIMS) of innovative enterprises (IEs). We consider such systems as human-cyber-physical systems. To achieve the goal in the research, we have envisaged the step-by-step fulfilment of several tasks, namely: creating a system model of IEs; developing the structure of IIMS IEs; studying dynamic and static characteristics of managerial competence; developing an approach to support the adoption and implementation of optimal human resources decisions regarding managerial competence states and management of these states. We proposed to form IIMS IEs based on a multilevel organisational structure using elements of artificial intelligence. Using Markov chain theory methods, we have developed mathematical models and corresponding software to investigate the states of competence development of managerial IEs or any element of their hierarchy. The mathematical models adequately describe the dynamics and statics of the states (individual phenomenon, process or activity) of such an enterprise. It is confirmed by applying mathematical and software IIMS IEs to assess, predict and support optimal decision-making in the context of monitoring the competence of managers' IEs on the parameters of quality, timeliness and compliance. We applied the proposed mathematical apparatus and appropriate IIMS software in the assessment of levels of quality, timeliness and compliance of managers of the accounting department of LLC Elektroprylad, financial service of LLC Inter-Pak Ukraine and sales department of LLC Sferos-Elektron (Lviv, Ukraine). We consider these to be the characteristics of competence correlated with the resulting indicator (degree of goal achievement) and ultimately affecting the effectiveness of enterprises. We consider IIMSs logical-cognitive models of a social agent based on cognitive science. We think integrated IIMS IEs as multi-agent systems that use a two-loop adaptation algorithm. The IIMS developed in this way uses adequate formalisation of personnel decision-making processes. The proposed approaches to building IIMS IEs (integrated IIMS) allow managers to make rational, organisationally programmed management decisions. These approaches also provide enterprises with adaptability, resilience, survivability and development in today's Industry 4.0 era.</t>
  </si>
  <si>
    <t>INTELLECTUAL INFORMATION SYSTEMS FOR MONITORING THE COMPETENCES OF MANAGERS OF INNOVATIVE ENTERPRISES</t>
  </si>
  <si>
    <t>Odrekhivskyy, M.; Darmits, R.; Zhezhukha, V.</t>
  </si>
  <si>
    <t>10.1016/j.procir.2022.05.092</t>
  </si>
  <si>
    <t>Industry 4.0 technologies with the vision of smart factories will dominate the manufacturing industry for the next decades. Hence, the application of digital technologies of modern IT and communication technologies to enable machines, products, and human being exchanging information with each other will be of high importance. Consequently, more complex manufacturing processes will evolve and affecting the interplay of humans and technology. Thus, we argue that the competence needed for the future will change to successfully integrate industry 4.0 technologies. From this perspective, sufficient and correct competence will be a critical success factor enabling to integrate and to apply required new digital technologies at shopfloor. Hence, both technical professionals and operators at shop floor will be involved. Case studies from six Norwegian industry companies are used to illustrate how future competence at shopfloor must fit into the era of industry 4.0. Our empirical evidence shows that both upskilling and reskilling is necessary to success with the digital transformation and a good starting point is the operators' positive attitude to upskill their competence. How to manage this has to be included in a digital strategy. This article will provide an important contribution on how companies can solve the issues as evolution of competence for future success in the era of industry 4.0, which should be relevant to both industry and academia. (c) 2022 The Authors. Published by Elsevier B.V.</t>
  </si>
  <si>
    <t>Future competence at shopfloor in the era of Industry 4.0-A case study in Norwegian industry</t>
  </si>
  <si>
    <t>Lodgaard, Eirin; Torvatn, Hans; Sorumsbrenden, Johanne</t>
  </si>
  <si>
    <t>10.1007/978-981-16-2380-6_54</t>
  </si>
  <si>
    <t>This study is aimed at identifying the skills that small and medium enterprises in the food industry place importance upon, the skills levels of the food industry employees of the small and medium enterprises, the skills levels that students acquire from educational institutions, any skills gap between those salient to small and medium enterprises and those possessed by employees and students as well as the role of human resource management in addressing this skills gap, where it exists. The results show that social skills and personal skills are deemed very important, while technical skills and methodological skills are considered as being important for Industry 4.0. There is a gap in all these types of industry skills requirements in regard to employees of small and medium enterprises as well as those of 4th year students who are about to graduate. Moreover, human resource management in the recruitment process influences the reduction of the skills gap (beta= -0.390) at a significance of level of 0.01, while such management in human resource planning impacts a reduction in the skills gap (beta = 0.309) at a significance level 0.05 for SMEs in the Thai food industry.</t>
  </si>
  <si>
    <t>Skills and Human Resource Management for Industry 4.0 of Small and Medium Enterprises</t>
  </si>
  <si>
    <t>Lertpiromsuk, Sukmongkol; Ueasangkomsate, Pittawat; Sudharatna, Yuraporn</t>
  </si>
  <si>
    <t>The article examines the Industry 4.0 Revolution period not only as a challenge for modern industry, but also for the labour market. In the recent period, the lack of skills and qualifications of employees has become a problematic aspect for organizations, and for employees, the problem is coping with constant challenges, stress and anxiety. It should be noted that in the age of digital technologies, special attention is paid to the ability of employees to solve problems and make rational decisions, act creatively, analytical abilities, critical and logical thinking, the ability to collaborate and work in a team, technical and digital skills. How employees are prepared to respond to these demands often depends on which generation of humanity is represented according to the era. The article analyses two generations - X and Y, considering the fact that they occupy the majority of employees in the modern market. Quantitative research and the questionnaire survey method were chosen for the empirical research, and the factor analysis method was used for the analysis of research data. (c) 2022 Nida Kvedaraite, Jurgita Bertuliene, Shahid Mumtaz.</t>
  </si>
  <si>
    <t>The Challenges of Industry 4.0 Revolution for Employees of Different Generations</t>
  </si>
  <si>
    <t>Kvedaraite, Nida; Bertuliene, Jurgita; Mumtaz, Shahid</t>
  </si>
  <si>
    <t>10.1007/978-3-030-90421-0_32</t>
  </si>
  <si>
    <t>The key competencies and knowledge of employees in a new era of production systems based on the concept of Industry 4.0 are becoming increasingly important for business and education worldwide. The intensive interaction of intelligent production systems and people in the context of Industry 4.0 is the future of an agile, flexible, environmentally friendly, safe and efficient working environment. The key to this lies in the education and training of people in such advanced production systems. One of the most important prerequisites for companies to be successful in Industry 4.0 implementation and sustain their competitiveness and innovation is to have a skilled workforce aligned with Industry 4.0. In order to provide this prerequisite, it is necessary to determine what the competencies required for Industry 4.0 in businesses are, identify the competency gaps, and create custom education plans to close these deficiencies. From this point of view, the CEP I4.0 project funded under the Erasmus+ Programme aims to provide a customized training plan to close Industry 4.0 competitiveness gaps in order to support competitiveness and innovation in companies. This paper presents the need analysis that has been carried out based on the data collected from the participants from Turkey and Austria so far, with the details of the open-ended questions directed to the participants and analysis findings. Moreover, the main and sub-dimensions of the Industry 4.0 competence scale being developed are also presented.</t>
  </si>
  <si>
    <t>Competency Gap Identification Through Customized I4.0 Education Scale</t>
  </si>
  <si>
    <t>Kocamaz, Murat; Cicekli, U. Gokay; Kocak, Aydin; Soyuer, Haluk; Bauer, Jorge Martin; Bas, Gokcen; Durakbasa, Numan M.; Kaymaz, Yunus; Keskin, Fatma Demircan; Kabasakal, Inanc; Guclu, Erol; Soyuer, Ece</t>
  </si>
  <si>
    <t>10.1145/3549737.3549804</t>
  </si>
  <si>
    <t>The current study examines the digital skills that are required in the modern business environment of the clothing industry in Greece. Specifically, it tries to provide a mapping of the different gaps that exist in assessing and measuring the level and type of digital skills required by business employees, and to identify the relevant actions taken by managers to address these gaps. In doing so, we have collected data from 112 Greek fashion and clothing enterprises. The study results lead to the enhancement of the digital skills' availability through the education and training system. Programs at all levels and areas of education need to be updated and digital skills must be part of the core competencies required at each level by promoting access to education for all employees. Our findings, can help both employers and employees to prepare for the new digital era. Finally, a thorough discussion and conclusions are given to different practitioners.</t>
  </si>
  <si>
    <t>What are the most important digital qualifications of the employees in the clothing and fashion companies?</t>
  </si>
  <si>
    <t>Kampakaki, Evangelia; Papahristou, Evridiki; Tarnanidis, Theodore; Bilalis, Nikolaos</t>
  </si>
  <si>
    <t>10.1016/j.procir.2022.02.155</t>
  </si>
  <si>
    <t>Traditional production systems today are often based on Lean Production. With the advent of Industry 4.0, new digital and networked solutions are emerging that offer new opportunities and challenges combined with Lean Management principles and methods. The successful implementation of Lean Management requires that the employees in the production environment have internalized the associated philosophy, integrated the methods into their daily work, and implemented the necessary competencies into their processes. The different emerging technologies through Industry 4.0 lead to new changes for both the company and the employees. In order to master the challenges of this comprehensive industrial change and to remain competitive on the global market, timely training and further education of production employees are indispensable. The employees contribute significantly to the success of a company and the implementation of Lean 4.0. The prerequisite for sufficient qualification of employees is identifying relevant competencies. This scientific contribution aims to present a structured and comprehensive approach to develop a Lean 4.0 competence model for manufacturing companies that depicts the requirements for employee competencies due to Lean 4.0 elements and job profiles. The focus will be on assembly and manufacturing areas as well as the production-related areas maintenance and internal logistics. (c) 2022 The Authors. Published by Elsevier Ltd. This is an open access article under the CC BY-NC-ND license (https://creativecommons.org/licenses/by-nc-nd/4.0)</t>
  </si>
  <si>
    <t>Competence Requirements in Manufacturing Companies in the Context of Lean 4.0</t>
  </si>
  <si>
    <t>Dillinger, Fabian; Bernhard, Olivia; Reinhart, Gunther</t>
  </si>
  <si>
    <t>10.1109/IRASET52964.2022.9737840</t>
  </si>
  <si>
    <t>New technologies are changing nowadays maintenance processes and workflow. The role of employees and tasks that they perform will therefore undergo decisive changes in the future. As a result, companies will have to adapt the different roles that their employees play, and develop qualification strategies to cope with changing tasks. Current research has little investigated the competencies changes by the digitization of maintenance. This leads to a lack of Maintenance employees' competencies required to adapt the features of Industry 4.0. Thus, in this paper, we present the findings of a systematic literature review (SLR), consisting of quantitative and qualitative data, focusing on investigating and identifying Maintenance employees' competencies and based on analysis of maintenance 4.0 characteristics and existing skills in Industry 4.0.</t>
  </si>
  <si>
    <t>Maintenance 4.0 Employees' Competencies: Systematic Literature Review</t>
  </si>
  <si>
    <t>Benhamza Hlihel, Fadoua; Chater, Youness; Boumane, Abderrazak</t>
  </si>
  <si>
    <t>10.1016/j.cie.2022.108048</t>
  </si>
  <si>
    <t>In the digital transformation of manufacturing companies towards Industry 4.0, shop-floor operators of the future, Operator 4.0, will require digitalized presentation of information as cognitive support for their work. This paper explores five industrial cases where Information Support Technology have been conceptualized and developed. These cases have exemplified how digitalized presentation of information can be approached with considerations of operators with varying cognitive work situations and production characteristics. Furthermore, these new technical capabilities have increased the level of cognitive automation to support operators' individual abilities to perform their work in an increasingly more complex production environment. In conclusion, Information Support Technology in the service of Operator 4.0 is intimately linked with digitalization strategies for transformation towards Industry 4.0.</t>
  </si>
  <si>
    <t>Exploration of digitalized presentation of information for Operator 4.0: Five industrial cases</t>
  </si>
  <si>
    <t>Li, Dan; Fast-Berglund, Asa; Paulin, Dan; Thorvald, Peter</t>
  </si>
  <si>
    <t>10.3390/en15072677</t>
  </si>
  <si>
    <t>Fourth industrial revolution is the introduction of ICT (mostly IoT) in industry and elsewhere, which enables the creation of cyber-physical systems, i.e., digital twins of reality. The application of widespread digitization of processes brings changes in terms of increased efficiency of processes, increased flexibility of production, and the possibility of realizing prosocial and pro-ecological goals, such as sustainable development, sustainable production and consumption, and reducing the consumption of increasingly expensive energy. Nowadays, the high autonomy of cyber-physical systems and benefits to society are expected by including human factors within the Industry 5.0 concept. Implementing the Fourth Industrial Revolution technologies and meeting the expectations of sustainable development also means new challenges for the knowledge and skills of industry employees, mainly engineers implementing modern solutions. Hence, the article's aim is to identify the critical knowledge and skills of engineers responsible for implementing the Fourth Industrial Revolution technologies. The achievements and results presented in the article were obtained based on research conducted among experts from the University of Pennsylvania (USA). The study considers aspects connected to the problems of implementing the Fourth Industrial Revolution technologies and identifies the benefits and risks of their implementation for Society 5.0.</t>
  </si>
  <si>
    <t>Knowledge and Skills Development in the Context of the Fourth Industrial Revolution Technologies: Interviews of Experts from Pennsylvania State of the USA</t>
  </si>
  <si>
    <t>Saniuk, Sebastian; Grabowska, Sandra; Grebski, Wieslaw</t>
  </si>
  <si>
    <t>10.1108/IJM-02-2021-0085</t>
  </si>
  <si>
    <t>Purpose The study aims to examine the influence of Sustainable Human Resource Management (SHRM) practices and Industry 4.0 Technologies (I4Te) adoption on the Employability Skills (ES) of the employees. The study has undertaken four major SHRM practices - Training (TR), Flexibility (FL), Employee Participation (EP) and Employee Empowerment (EE) to measure its impact on the ES along with I4Te. Design/methodology/approach A survey approach method was designed on the identified constructs from existing literature based on SHRM, I4Te and ES. The survey resulted into 198 valid responses. The study used confirmatory factor analysis (CFA) and structural equation modelling (SEM) using SPSS 25.0 and AMOS 25.0 for constructs validation and hypothesis testing. Findings The current study reveals that all the four SHRM practices (TR, FL, EP and EE) along with I4Te directly influence ES in the organisation. The I4Te along with the SHRM practices may bring enhancement in the skills and competencies of the employees that is the requirement of future organisations. Practical implications Considering the results, the SHRM practices aligned with I4Te may directly influence the employee's ES including core skills, IT skills and personal attributes. The SHRM practices in the organisation will enhance the opportunities for the employees and bring long-term association with the employees. Social implications For the development of the economy and the individual, the SHRM practices need to conduct themselves in more socially responsible ways along with the I4Te to enhance the ES of the employees. The individual development will bring sustainable behavioural changes in the employees. Originality/value There has been no research conducted on exploring SHRM, I4Te and ES together. This is the pioneer in the HRM fields that explores the interrelationships and influence amongst the five constructs undertaken in the study.</t>
  </si>
  <si>
    <t>Analysing the impact of sustainable human resource management practices and industry 4.0 technologies adoption on employability skills</t>
  </si>
  <si>
    <t>Sharma, Manu; Luthra, Sunil; Joshi, Sudhanshu; Kumar, Anil</t>
  </si>
  <si>
    <t>10.1007/s11192-022-04370-1</t>
  </si>
  <si>
    <t>The widespread digitization and dynamic development of the technologies of the fourth industrial revolution, leading to the dehumanization of industry, have increased the interest of the scientific community in aspects of industrial humanization, sustainability and resilience. Hence, the aim of the article is to identify areas related to humanization and sustainability of the concept of Industry 4.0. A bibliometric analysis of Web of Science using Vosviewer tools, Excell and content analysis of selected papers were applied. The most important results include the determination of the dynamics of the increase in the number of publications in the segment of Industry 4.0 and Industry 5.0. The article indicates the weaknesses of the concept of Industry 4.0, especially in the area of the role of man in smart factories and sustainable development. Thus, the framework of the concept of Industry 5.0 was identified. In addition, the bibliometric analysis carried out allowed the identification of an important stream of employee skill development.</t>
  </si>
  <si>
    <t>Industry 5.0: improving humanization and sustainability of Industry 4.0</t>
  </si>
  <si>
    <t>Grabowska, Sandra; Saniuk, Sebastian; Gajdzik, Bozena</t>
  </si>
  <si>
    <t>10.3390/recycling7030032</t>
  </si>
  <si>
    <t>The exponential growth of digitalisation and the continuous increase in sustainability needs are currently reshaping the European manufacturing industry through its entire value chain. Industrial sectors have undergone significant changes globally in recent years, and they will continue to face this deep transformation. The manufacturing sectors, more specifically, companies, need to develop a relevant strategy that can support their organisation to handle the upcoming future technological developments and sustainability requirements properly. In order to implement the strategy effectively and achieve an adequate digital and green transformation, their main focus should be the development of a multi-skilled workforce. This competent workforce can only be built by foreseeing the changes in the needed skills for the manufacturing industry and then updating the skills of the current workforce accordingly. As an answer to this need, we developed an automated skill database for the manufacturing industry, particularly transversal occupations of this sector related to the industrial symbiosis (IS) and energy efficiency (EE). Differently from the conventional ones, the generated database incorporated not only the current but also the future skill needs for each profile. During the development of the future skills for each occupation in the database, we identified the foreseen skill needs for the manufacturing industry through detailed desk research. Therefore, this paper presents a valuable perspective on the subject. Our work aimed to fill the gap for a database specifically developed for the manufacturing industry, which provides the end-users with data about the new skills requirements resulting from industrial changes and sustainability needs. We believe that companies, education and training institutions and policymakers can make use of the generated database as a complementary tool for developing their training programmes or strategy roadmaps to cover the emerging changes in each individual industrial sector.</t>
  </si>
  <si>
    <t>Identifying Future Skill Requirements of the Job Profiles for a Sustainable European Manufacturing Industry 4.0</t>
  </si>
  <si>
    <t>Akyazi, Tugce; del Val, Patricia; Goti, Aitor; Oyarbide, Aitor</t>
  </si>
  <si>
    <t>10.1177/10245294221107489</t>
  </si>
  <si>
    <t>Drawing on data from Hungarian manufacturing companies, this paper aims to explore the ways in which digital technologies affect the nature and routineness of work. It concludes that digital technologies impinge on some defining features of occupations, such as workload and intensity of work; the degree to which the tasks can be explicitly defined, measured and codified; composition and amount of skills required for task execution; and the importance of experience or tacit knowledge for task execution. Non-technological factors, such as managerial approach to technology and work design moderate outcomes. Evidence indicates that a reduction in the routine content of job tasks applies only to relatively skilled employees. For low-skilled employees, certain digital assistance solutions increase routine and engender deskilling. We conclude that a qualitative enrichment of shopfloor work becomes apparent only if (1) employees are skilled enough to become upskilled - and thus engaged not only in digitally enabled but also in digitally augmented, high-value activities; (2) employees' work tasks are reorganised, work design and work practices modified, and employees upskilled. Without appropriate managerial interventions envisaging the augmentation of work, digital technology implementation entails deskilling and/or technological unemployment, rather than providing richer dimensions to shopfloor work.</t>
  </si>
  <si>
    <t>Digital technologies shaping the nature and routine intensity of shopfloor work</t>
  </si>
  <si>
    <t>Szalavetz, Andrea</t>
  </si>
  <si>
    <t>10.1007/s10796-022-10308-y</t>
  </si>
  <si>
    <t>Industry 4.0 is revolutionizing manufacturing processes and has a powerful impact on globalization by changing the workforce and increasing access to new skills and knowledge. World Economic Forum estimates that, by 2025, 50% of all employees will need reskilling due to adopting new technology. Five years from now, over two-thirds of skills considered important in today's job requirements will change. A third of the essential skills in 2025 will consist of technology competencies not yet regarded as crucial to today's job requirements. In this study, we focus our discussion on the reskilling and upskilling of the future-ready workforce in the era of Industry 4.0 and beyond. We have delineated top skills sought by the industry to realize Industry 4.0 and presented a blueprint as a reference for people to learn and acquire new skills and knowledge. The findings of the study suggest that life-long learning should be part of an organization's strategic goals. Both individuals and companies need to commit to reskilling and upskilling and make career development an essential phase of the future workforce. Great efforts should be taken to make these learning opportunities, such as reskilling and upskilling, accessible, available, and affordable to the workforce. This paper provides a unique perspective regarding a future-ready learning society as an essential integral of the vision of Industry 4.0.</t>
  </si>
  <si>
    <t>Reskilling and Upskilling the Future-ready Workforce for Industry 4.0 and Beyond</t>
  </si>
  <si>
    <t>Li, Ling</t>
  </si>
  <si>
    <t>10.1016/j.cie.2022.108463</t>
  </si>
  <si>
    <t>The evolution of digital twin, leveraged by the progressive physical-digital convergence, has provided smart manufacturing systems with knowledge-generation ecosystems based on new models of collaboration between the workforce and industrial processes. Digital twin is expected to be a decision-making solution underpinned by real-time communication and data-driven enablers, entailing close cooperation between workers, systems and processes. But industry will need to face the challenges of building and supporting new technical and digital infrastructures, while workers' skills development eventually manages to include the increased complexity of industrial processes. This paper is intended to reach a better understanding of learning opportunities offered by emerging Industry 4.0 digital twin ecosystems in manufacturing. Diverse learning approaches focused on the potential application of the digital twin concept in theoretical and real manufacturing ecosystems are reviewed. In addition, we propose an original definition of Digital Twin Learning Ecosystem and the conceptual layered architecture. Existing key enablers of the digital twin physical-digital convergence, such as collaborative frameworks, data-driven approaches and augmented interfaces, are also described. The role of the Learning Factory concept is highlighted, providing a common understanding between academia and industry. Academic applications and complex demonstration scenarios are combined in line with the enablement of connected adaptive systems and the empowerment of workforce skills and competences. The adoption of digital twin in production is still at an initial stage in the manufacturing industry, where specific human and technological challenges must be addressed. The research priorities presented in this work are considered as a recognised basis in industry, which should help digital twin with the objective of its progressive integration as a future learning ecosystem.</t>
  </si>
  <si>
    <t>Towards a connected Digital Twin Learning Ecosystem in manufacturing: Enablers and challenges</t>
  </si>
  <si>
    <t>Garcia, Alvaro; Bregon, Anibal; Martinez-Prieto, Miguel A.</t>
  </si>
  <si>
    <t>10.3389/fpsyg.2022.889129</t>
  </si>
  <si>
    <t>Industry 4.0 (I4.0) promises to transform jobs and working conditions through the implementation of unprecedented human-machine interaction modes. As the operator working in these new settings, known as the Operator 4.0, is a relatively recent concept, and although technological developments are expected to support workers and require higher labor skills, the risks and health impacts resulting from these changes remain underexplored. This systematic review aims to (i) systematize literature findings on how workers are perceived and participate in I4.0 work systems; (ii) identify the main technological changes driven by I4.0; and (iii) instigate discussion regarding the impacts these changes may have for workers and the sustainability of work systems. Following a systematic review approach using the PRISMA protocol, the articles were organized into two main analysis axes: the technical changes brought about by I4.0, and the representation of the human worker within these new work settings. The findings reveal that a techno-centered approach still seems to be dominant in guiding the implementation of I4.0 models; secondly, as a consequence, the social dimensions of work tend to remain as residual issues, overshadowed by the promises related with technology (e.g., productivity, efficiency); finally, the representation of the Operator 4.0 remains blurry, as he/she is perceived as gender neutral, skillful, and perfectly fit for work, assuring the functioning (and compensating for the limits) of these systems. While I4.0 promises safer and more productive workplaces, issues related to employment conditions, emerging risks and health impacts become more prominent when analyzed from an activity-centered perspective. In terms of future research, a more heuristic analysis could be achieved through a participatory and work-centered approach and following a gender perspective. This way, visibility could be conferred to another side of I4.0, thus guaranteeing conditions for the sustainable development of these work situations.</t>
  </si>
  <si>
    <t>Exploring the status of the human operator in Industry 4.0: A systematic review</t>
  </si>
  <si>
    <t>Cunha, Liliana; Silva, Daniel; Maggioli, Sarah</t>
  </si>
  <si>
    <t>10.3390/educsci12100663</t>
  </si>
  <si>
    <t>Industry 4.0 is predicted to significantly transform the jobs and skill profiles of workers. Implications for higher education may involve dramatic changes in the demand for knowledge and skills. In response to this, a Challenge-Based Learning (CBL) intervention was designed with the aim of developing working skills for the future of work on undergraduate students by embedding the Industry 4.0 theme in the Operations Management curricula. The CBL intervention was implemented in two different academic terms at a UK university, and views from 302 undergraduate business students were captured using document analysis. The benefits are reported in terms of knowledge acquisition and the application and development of key desirable working abilities for the future. The results suggest that CBL increases students' understanding of Industry 4.0 issues in real-life settings. It also provides an environment for soft-skills training for skills, including collaboration, communication, planning and problem-solving. This study provides a blueprint for the implementation of CBL in the Operations Management curricula. The study validates existing findings obtained from the application of CBL in other disciplines. Whilst the proposed CBL intervention might be easily replicated in business schools in the UK, the findings on students' experiences might not be directly generalized to other contexts or disciplines.</t>
  </si>
  <si>
    <t>Integrating Industry 4.0 in Higher Education Using Challenge-Based Learning: An Intervention in Operations Management</t>
  </si>
  <si>
    <t>Vilalta-Perdomo, Eliseo; Michel-Villarreal, Rosario; Thierry-Aguilera, Ricardo</t>
  </si>
  <si>
    <t>10.3390/en15197142</t>
  </si>
  <si>
    <t>The implementation of Industry 4.0 technology and meeting the expectations of employers, the labour market, and, in fact, sustainable development are new challenges for industry employees, especially for their knowledge and skills. The changes introduced during industrial revolutions have always affected the job market and employees' required competencies. The same can be said for the latest industrial revolution, Industry 4.0, in which the human factor plays an important role, mainly because new challenges are posed by human beings' role in digitised reality. Our research aimed to identify the employee competencies that are required in the context of Industry 4.0. We investigated two groups of respondents (employees and students). These groups were subjected to a comparative analysis of their digital, technical, social and personal competencies. As a result of the analysis, we identified the highest-ranked competencies in defined groups. Our results show that technical and soft skills are equally important in this highly technically based industrial revolution.</t>
  </si>
  <si>
    <t>Analysis of Employees' Competencies in the Context of Industry 4.0</t>
  </si>
  <si>
    <t>Kowal, Barbara; Wlodarz, Daria; Brzychczy, Edyta; Klepka, Andrzej</t>
  </si>
  <si>
    <t>10.14716/ijtech.v13i5.5875</t>
  </si>
  <si>
    <t>The Fourth Industrial Revolution entails the evolution of technology toward more automated means and implementation of the Internet of Things. This technological change will impact jobs, whereby some become obsolete while others are created. The workforce needs to acquire new skills to survive the Fourth Industrial Revolution. This literature review aims to identify new skills required by the workforce in the Fourth Industrial Revolution. This study involves a review of relevant literature, such as scholarly articles and organizational reports. The literature review was done to identify recommended skills based on the themes of Fourth Industrial Revolution, Skills, Change, and Labour force. The literature obtained was organized based on the type of skills suggested in the studies. The workforce requires high-level technical skills, higher-order cognitive skills, and human or interpersonal skills for the Fourth Industrial Revolution. Creative thinking, decision-making critical thinking, negotiation, and persuasion will be required, as machines lack these abilities. While this literature review covers a broad range of skills needed for the Fourth Industrial Revolution, it may not apply to all organizations. An external variable, such as education standards, may influence skills that different firms might require. This paper will assist supervisors and training providers in understanding the skills needed for the workforce in the Fourth Industrial Revolution.</t>
  </si>
  <si>
    <t>Change in Labour Force Skillset for the Fourth Industrial Revolution: A Literature Review</t>
  </si>
  <si>
    <t>Mohd, Nur Muzdalifah Binti; Chew, Kok Wai</t>
  </si>
  <si>
    <t>10.17583/rimcis.10641</t>
  </si>
  <si>
    <t>The aim of the research is to provide a survey-based result on the individual digital skills and human characteristics of the workforce influenced by digital transformation. The online questionnaire is completed by managers and white collar workers of Hungarian manufacturing companies in spring 2021 (n=489). Descriptive statistics and relationship tests are used for analysing the results. The main findings are: (1) digital transformation reduced the demand for human labour, the workforces have basic digital skills used in a few parts of companies, and the digital transformation has increased the challenge in the lack of digital skills of the workforce. (2) Human characteristics are important as an impact of the digital transformation. (3) The size of the companies influences human characteristics changed as a result of the digital transformation. Managers have to focus on improving human and digital skills of the workforces needed in increasingly digital work environments, therefore providing adequate training is an urgent need while companies undergo digital transformation. The study investigates an important socio-technical phenomena determining how digital transformation places specific demands on individual digital skills. Significant human characteristics such as critical thinking, complex problem solving, adaptability, resilience and creativity are essential to successfully exploit the digital transformation.</t>
  </si>
  <si>
    <t>Companies on Thin Ice Due to Digital Transformation: The Role of Digital Skills and Human Characteristics</t>
  </si>
  <si>
    <t>Obermayer, Nora; Csizmadia, Tibor; Banasz, Zsuzsanna</t>
  </si>
  <si>
    <t>10.1108/EJTD-06-2022-0062</t>
  </si>
  <si>
    <t>PurposeBased on sociotechnical systems theory, social (human) and technological sub-systems in an organization should be taken in account when making strategic decisions and designed to fit the demands of the environment for organizational effectiveness. Yet there is very limited information in literature on whether employees are well equipped with indispensable (human) skills to prepare them combating challenges caused by advanced technology. The purpose of this study is to empirically investigate employees' human skills that are critical for success in the Age of Robots and Artificial Intelligence from human resource development's perspective. Design/methodology/approachA questionnaire was developed for the purpose of this exploratory study. A total of 422 US Midwest employees were surveyed on their human skills level that are critical for success in the Industry 4.0 transformation. FindingsIn general, the respondents could perform all the measured human skills (which can be categorized into social skillset and decision-making skillset) more than adequate but may vary by education level and gender. To strengthen one's human skills, organizations may begin with facilitating employees on relationship building to create a support system and a strong sense of belonging, which will promote their social sensitivity and collaboration skill development, as well as decision-making skillset. Originality/valueThe findings of this study can be used for techno-structural interventions and employee development programs. This study highlights the importance of investigating human skills to cope with the changing nature of work and make upskilling more feasible and flexible for workers to be robot-proof.</t>
  </si>
  <si>
    <t>Indispensable skills for human employees in the age of robots and AI</t>
  </si>
  <si>
    <t>Chuang, Szufang</t>
  </si>
  <si>
    <t>10.4102/sajhrm.v20i0.1916</t>
  </si>
  <si>
    <t>Orientation: Industry 4.0 is causing significant technological and operational changes in the South African automotive industry and adapting human resources to these changes is essential for enhancing organisational productivity and competitiveness. Research purpose: This study investigated emerging job categories in the South African automotive industry and the competencies associated with these job categories.Motivation for the study: The automotive industry is the largest contributor to South African gross domestic product (GDP), and the evolution of Industry 4.0 in the automotive industry influences the competencies required from employees.Research approach/design and method: A qualitative descriptive research design was used. Purposive and convenience sampling were used and 30 semi-structured interviews were conducted with HR managers, engineers and production managers working in South African automotive organisations.Main findings: Organisations in the automotive industry in South Africa were making strides in adopting automation in operational processes, yet experienced challenges related to human resources. New job categories were emerging requiring a hybrid competency set.Practical/managerial implications: The constant changes associated with Industry 4.0 in the automotive industry requires the continuous re-alignment of employees' competencies with emerging job categories which, in turn, requires organisations to reconfigure their talent management strategies. Existing employees should be upskilled and reskilled, new recruits should meet future needs of the organisation.Contribution/value-adding: The study guides HR practitioners and automotive professionals in terms of emerging job categories and skills sets required. Knowledge of these changes will assist them in developing an effective talent management strategy.Keywords: Industry 4.0; Robotics; human-robot collaboration; emerging job categories; emerging competencies; knowledge; skills; attitude; Industry 4.0 talent; Industry 4.0 talent management.</t>
  </si>
  <si>
    <t>Industry 4.0: Emerging job categories and associated competencies in the automotive industry in South Africa</t>
  </si>
  <si>
    <t>Macpherson, Wayne; Werner, Amanda; Mey, Michelle R.</t>
  </si>
  <si>
    <t>10.1016/j.techfore.2022.122085</t>
  </si>
  <si>
    <t>Understanding how Industry 4.0 (I4.0) technologies complement each other on one side, and human skills on the other, is an increasingly important concern for managers and policymakers alike: it is essential for the optimi-zation of firm-level sociotechnical interactions as much as it is vital to smoothen the digital transition on a global scale. However, firm-level evidence on patterns of conjoint adoption of I4.0 technologies and their relationship with skills is still scant. The present work contributes to covering this gap by leveraging a large cross-sectional database of Italian firms. Distinguishing between digital and physical I4.0 technologies, we find that companies are primarily (though not exclusively) driven toward either the former or the latter category of technologies. Additionally, we find that both the adoption of digital I4.0 technologies and the adoption of physical ones lead to the upskilling of non-ICT employees alongside ICT-specialized personnel. However, small firms seem to be constrained in their ability to follow the same upskilling strategy as their larger counterparts. This may have key practical implications, especially in the context of recent industrial policies enacted at the European level.</t>
  </si>
  <si>
    <t>Technology adoption and upskilling in the wake of Industry 4.0</t>
  </si>
  <si>
    <t>Pedota, Mattia; Grilli, Luca; Piscitello, Lucia</t>
  </si>
  <si>
    <t>10.17973/MMSJ.2022_12_2022145</t>
  </si>
  <si>
    <t>The article's subject is the definition of areas where space is created for targeted workforce management and its successful implementation within the Industry 4.0 concept. In most cases, if we talk about the performance of Industry 4.0 elements, the investments of enterprises are primarily directed to the area of production, information and communication technologies, research and development, not to the formation of specific competencies of Work 4.0 and support for the implementation of human capital in practice. It is generally assumed that introducing Industry 4.0 will mean a lower need for labour for the enterprise, which will be replaced by a higher degree of automation and robotization. It is essential to recognize that human participation will still be required in work systems that are more automated and digitized, but that humans need to be sufficiently prepared for the changed way of doing work. The digitalization of the economy is not only creating new jobs and occupations but is also creating the need for new skills for employment. Employees will need to be willing and able to continue to learn and acquire new skills. It is essential to work with the workforce in the enterprise and gradually equip them with the missing skills and abilities. Several analytical methods were used to obtain the analytical background to identify areas of investment for companies in Industry 4.0 and to identify threats and risks associated with implementing Industry 4.0. An important component was the perspective of the affected employees and their perception of disadvantages within Industry 4.0. The analysis findings are used to understand better the workforce status in the enterprise and the gaps where space is created for workforce development in the changing needs of industrial enterprises in the Industry 4.0 environment.</t>
  </si>
  <si>
    <t>A VIEW ON HUMAN CAPITAL IN INDUSTRY 4.0</t>
  </si>
  <si>
    <t>Markova, Petra; Homokyova, Maria; Prajova, Vanessa; Horvathova, Martina</t>
  </si>
  <si>
    <t>10.1007/s11846-022-00613-w</t>
  </si>
  <si>
    <t>The objective of this paper is to perform an in-depth analysis of the literature on the competencies for implementing and leveraging artificial intelligence (AI) within organisations. From a bibliometric study using SciMat with articles from the Web of Science database, we identified 421 papers published between 1992 and 2020. This study offers a systematisation of the competencies and skills for AI, highlighting the most prominent, basic, specialised and emerging themes, and providing a performance measure analysis of this field. In addition, major challenges and a research agenda are discussed. The organisational challenge is to achieve a workforce with the necessary digital competencies, and to adapt human resource management practices to AI challenges.</t>
  </si>
  <si>
    <t>Competencies for the artificial intelligence age: visualisation of the state of the art and future perspectives</t>
  </si>
  <si>
    <t>Santana, Monica; Diaz-Fernandez, Mirta</t>
  </si>
  <si>
    <t>10.1080/21693277.2022.2035281</t>
  </si>
  <si>
    <t>Industry 4.0 revolutionizes the concept of automation and digitization within the organization leading to immense interest in academia and industry. The digitization of an organization in terms of horizontal, vertical, and end-to-end integration would change the roles an employee discharges in an organization. The main purpose of the paper is to successfully develop an employee adaptability road map for the successful implementation of Industry 4.0. This paper critically analyses the previous studies to develop a roadmap of employee adaptability skills for the successful implementation of Industry 4.0. This study uses deductive methodology using a systematic literature review to group and thematically analyse 52 articles to develop the conceptual model. Besides, this study also ranks these dimensions using an empirical study and finds the most critical employee adaptability dimensions. This is the first systematic literature review and empirical study carried out on employee adaptability skills in Industry 4.0.</t>
  </si>
  <si>
    <t>Employee adaptability skills for Industry 4.0 success: a road map</t>
  </si>
  <si>
    <t>Sony, Michael; Mekoth, Nandakumar</t>
  </si>
  <si>
    <t>10.1007/978-3-031-35741-1_27</t>
  </si>
  <si>
    <t>The purpose of this study was to analyze the role human factors play in modern manufacturing systems using a bibliometric approach. The primary method of data collection was using the search function on three well-known academic databases: Scopus, Web of Science, and Google Scholar. Metadata was collected from the results of the searches using the keywords human factors and manufacturing. The resulting data was then analyzed using a variety of tools, such asVOSViewer, MAXQDA, Citespace, and Mendeley. The literature reviewed shows that the arrival of Industry 4.0, and the rapid technological changes accompanying it, have changed human work by challenging existing skills and knowledge. Emphasis is now placed on human-centered work design where workers are given meaningful, autonomous roles as decision makers in a symbiotic relationship with production machinery. Ideas for future research on the topic have been proposed at the end of this report.</t>
  </si>
  <si>
    <t>Human Factors in Manufacturing: A Systematic Literature Review</t>
  </si>
  <si>
    <t>Garofalo, Fabio; Puangseree, Passawit</t>
  </si>
  <si>
    <t>10.51659/josi.22.181</t>
  </si>
  <si>
    <t>This research aims to elaborate on the impact of Industry 4.0 adoption on Employee Retention in light of the Unified Theory of Acceptance and Use of Technology (UTAUT) theory.The data for this causal-explanatory study was collected from a sample of 275 respondents. The Partial Least Square Structural Equation Modeling statistical technique was used to analyze in-sample and out-of-sample predictive power.The findings indicate that Industry 4.0 adoptions affect Employee Retention. The mediation analysis reveals that Training 4.0 and Employee Competency mediate the relationship between i4.0 adoption and Employee Retention.This study indicates that training related to industry 4.0 and employee competencies having a skill set related to technological change affect employee retention. The role of training 4.0 and Employees' competencies as mediators indicate that retention is influenced when employees are provided similar training for I4.0. When organizations focus on developing employee competencies, they tend to remain in the company for a long time.This study provided evidence of an empirical relationship between Industry 4.0, Employee Retention, Employee Competencies, Industry 40 readiness, Management support and Training i4.0.</t>
  </si>
  <si>
    <t>Retaining Employees with Adoption of Industry 4.0 Technologies in the Automotive Sector- Mediation of Training 4.0 &amp; Employee Competency</t>
  </si>
  <si>
    <t>Fahim, Syed Muhammad; Bano, Shaher; Ahmed, Syed Farzeen; Munawar, Saima; Saleem, Shah Muhammad</t>
  </si>
  <si>
    <t>10.1088/1742-6596/2526/1/012047</t>
  </si>
  <si>
    <t>Industry 4.0 uses digitalization technologies to collect huge amounts of data during production processes. Digital twins can support processing, mastering, and exploiting the plethora of data to assist in optimizing production throughput [1]. But how can digital twins actually support skilled operators on the factory floor? In this paper, we present the design of an operator-centric digital twin for an automated composites production process from start to end, thereby exploring key elements of the architecture of the operator-tailored digital twin and exposing valuable lessons learned from the operator-centric design process. The development methodology applied, and the resultant digital twin architecture, show how operator-centric design guidelines are successfully translated into implementation. This approach helped transforming an otherwise straightforward Industry 4.0 implementation into a state-of-the-art Industry 5.0 implementation, wherein the digital twin plays a central role in supporting and assisting operator-based decision-making at the core of the production process [2].</t>
  </si>
  <si>
    <t>Towards a human-centric Digital Twin architecture for Industry 5.0: Aiding skilled operators with composites production automation</t>
  </si>
  <si>
    <t>de Marchi, J. A.; Baalbergen, E. H.</t>
  </si>
  <si>
    <t>10.1007/978-3-031-43662-8_51</t>
  </si>
  <si>
    <t>Companies today face growing demands for customization, necessitating the maintenance of high quality, low cost, and short lead times. Workload management plays a crucial role in achieving these objectives, and it primarily involves two forms: input control and output control. Existing literature has significantly focused on input control while often overlooking output control. This research focuses on the critical lever of workers' flexibility as an essential output control element and investigates its impact on lead time performance. This research focuses on recognizing workers' flexibility as a key competitive opportunity for companies, allowing them to cope effectively with temporary job demand imbalances. Companies can optimize direct labor utilization and production lead times by reallocating workers from underloaded stations to overloaded ones, thereby driving higher profit margins and customer satisfaction. To evaluate the benefits of increased flexibility, we employ discrete-event simulation techniques demonstrating a significant reduction in lead time. Additionally, we examine the impact of limiting workers' movement across workstations. Surprisingly, These results demonstrate that, despite reducing the number of workers' relocations, the advantages outweigh the negative effect on lead time. Companies can achieve optimal output control strategies that enhance their overall performance by improving the trade-off between lead time and the number of workers' relocations. Overall, this research underscores the importance of output control in workload management and highlights workers' flexibility as a critical lever to improve lead time performance. By adopting effective output control strategies, companies can efficiently align capacity and orders, enhancing operational performance and customer satisfaction. This study provides valuable insights into the dynamics of workload management and offers practical recommendations for manufacturing organizations seeking to optimize their processes.</t>
  </si>
  <si>
    <t>Optimizing Performance-Allocation Trade-Off: The Role of Human-Machine Interface Technology in Empowering Multi-skilled Workers in Industry 4.0 Factories</t>
  </si>
  <si>
    <t>Costa, Federica; Ahmadi, Alireza; Portioli-Staudacher, Alberto</t>
  </si>
  <si>
    <t>10.3390/pr11010193</t>
  </si>
  <si>
    <t>Industry 5.0 presents itself as a strategy that puts the human factor at the centre of production, where the well-being of the worker is prioritized, as well as more sustainable and resilient production systems. For human centricity, it is necessary to empower human beings and, respectively, industrial operators, to improve their individual skills and competences in collaboration or cooperation with digital technologies. This research's main purpose and distinguishing point are to determine whether Industry 5.0 is truly human-oriented and how human centricity can be created with Industry 5.0 technologies. For that, this systematic literature review article analyses and clarifies the concepts and ideologies of Industry 5.0 and its respective technologies (Artificial Intelligence, Robotics, Human-robot collaboration, Digitalization), as well as the strategies of human centricity, with the aim of achieving sustainable and resilient systems, especially for the worker.</t>
  </si>
  <si>
    <t>Is Industry 5.0 a Human-Centred Approach? A Systematic Review</t>
  </si>
  <si>
    <t>Alves, Joel; Lima, Tania M.; Gaspar, Pedro D. D.</t>
  </si>
  <si>
    <t>10.1016/j.jbusres.2023.113709</t>
  </si>
  <si>
    <t>Shifting from Industry 4.0 to Industry 5.0, the digital transformation (DT) has encouraged new debates on human skills as opposed to technologies. It has delivered positive and negative perspectives, focusing on the dilemma of how human skills can influence the DT. The present research explores human skills in the entrepreneurial world, considering its three main forms of creativity, innovation and entrepreneurial spirit in relation to the DT. This has mostly occurred in the knowledge-intensive business service (KIBS) industry in which humans have a predominant role. Under the lens of social cognitive theory, this study has examined a range of 370 KIBS companies across different sectors in Europe and the resulting individual creativity and innovation represent a (motivator) or a catalyst, which drives and nurtures DT. Theoretically, a new concept emerges, namely digital humanism, which involves emphasizing the relevance of human skills. Moreover, the study suggests that governments and policymakers encourage creative working activities by exploiting technologies to develop innovations. In this sense, technologies assume a positive connotation, leveraged by entrepreneurship knowledge-intensive business service; digital humanism; Creativity; Digital transformation; entrepreneurial spirit.</t>
  </si>
  <si>
    <t>The digital humanism era triggered by individual creativity</t>
  </si>
  <si>
    <t>Scuotto, Veronica; Tzanidis, Theofilos; Usai, Antonio; Quaglia, Roberto</t>
  </si>
  <si>
    <t>10.1016/j.jmsy.2023.01.004</t>
  </si>
  <si>
    <t>The Job Shop Scheduling Problem (JSSP) has been widely studied in recent decades. Various approaches have been proposed to support scheduling decisions according to the evolving production environment. The emergence of technological advancements in the context of Industry 4.0 has brought many changes and made production scheduling more and more efficient. Today's Industry 5.0 environment pays much attention to human considerations, sustainability, and resilience. These modern production environments can be accurately represented by the flexible shop floor scheduling problem in which various coordinating machines (with many alternative routing possibilities) and different operators are challenging. Recent literature on JSSP, which considers the human in the loop, has shown that the well-being and skills of workers significantly affect scheduling performance. In addition, knowing that industries are responsible for a significant part of the world's energy consumption and greenhouse gas (GHG) emissions, new studies in scheduling focus on environmental factors. This paper introduces the Sustainable Flexible Scheduling Problem (SFJSSP) as a human and energy-efficiency-centered scheduling problem. First, we review the last decade's literature on Flexible Job Shop Scheduling Problems (FJSSP) with human and/or environmental considerations. Next, we analyze the development trends in manufacturing scheduling problems. Finally, we discuss future research challenges to move towards scheduling 5.0 and suggest a mathematical model that considers human and environmental factors (in addition to the factors considered by the Classical Flexible Job Shop Scheduling Problem (CFJSSP)).</t>
  </si>
  <si>
    <t>Flexible job shop scheduling problem under Industry 5.0: A survey on human reintegration, environmental consideration and resilience improvement</t>
  </si>
  <si>
    <t>Destouet, Candice; Tlahig, Houda; Bettayeb, Belgacem; Mazari, Belahcene</t>
  </si>
  <si>
    <t>10.3390/su15032781</t>
  </si>
  <si>
    <t>Industry 4.0 is moving towards Industry 5.0 and now has the challenge of placing the human factor at the center of technological innovation, in order to promote sustainable human resource management. For this, encouraging a happy and engaged employee within the organization is essential. It is known that tools that promote happier and more engaged people are enablers of more productive practices and more innovative actions, leading to more competitive companies. In line with these concerns, this study proposes a concept of a technological tool, named BoosT-oRaise, to promote and monitor workforce engagement. To achieve this goal, a mix-method that includes a systematic literature review and applications benchmarking was used. Thus, the concept of the tool emerged with a set of features in line with the engagement predictors found in the literature-Employee Role, Employee Skills and Career Management, Supervision Support, and Social Relationships-complemented with some use-cases already present in applications currently on the market. Furthermore, this concept presents itself as a differentiating Industry 5.0 accelerator that brings together functionalities that integrate Coaching and Gamification. Thus, in terms of contributions, this paper expands the existing discussion on people in Industry 4.0, not only by providing a systematization of the findings present in the literature and practical applications on this topic, but also by creating a new concept that will culminate in an applicational and practical tool to boost human resources through engagement and happiness at work.</t>
  </si>
  <si>
    <t>Happy and Engaged Workforce in Industry 4.0: A New Concept of Digital Tool for HR Based on Theoretical and Practical Trends</t>
  </si>
  <si>
    <t>Salvadorinho, Juliana; Teixeira, Leonor</t>
  </si>
  <si>
    <t>10.3390/app13031637</t>
  </si>
  <si>
    <t>In recent years, Industry 4.0 has provided many tools to replicate, monitor, and control physical systems. The purpose is to connect production assets to build cyber-physical systems that ensure the safety, quality, and efficiency of production processes. Particularly, the concept of digital twins has been introduced to create the virtual representation of physical systems where both elements are connected to exchange information. This general definition encompasses a series of major challenges for the developers of those functionalities. Among them is how to introduce the human perspective into the virtual replica. Therefore, this paper presents an approach for incorporating human factors in digital twins. This approach introduces a methodology to offer suggestions about employee rotations based on their previous performance during a shift. Afterward, this method is integrated into a digital twin to perform human performance assessments to manage workers' jobs. Furthermore, the presented approach is mainly comprised of a human skills modelling engine and a human scheduling engine. Finally, for demonstrating the approach, a simulated serial single-product manufacturing assembly line has been introduced.</t>
  </si>
  <si>
    <t>Enhancing Digital Twins of Semi-Automatic Production Lines by Digitizing Operator Skills</t>
  </si>
  <si>
    <t>Lago Alvarez, Angela; Mohammed, Wael M.; Vu, Tuan; Ahmadi, Seyedamir; Martinez Lastra, Jose Luis</t>
  </si>
  <si>
    <t>10.1016/j.jii.2023.100437</t>
  </si>
  <si>
    <t>Despite on-the-job assistance technology is getting popular in the Smart Operator 4.0 literature, non-routine work also requires highly-skilled and pre-trained workers to prevent serious errors and keep high efficiency and safety levels. The question that motivates this study is: 'is it possible to train industrial workers for what exactly is coming instead of preparing them for a large set of scenarios - even very unlikely ones?'. This work proposes: (i) a structured On-the-Job Training strategy for non-routine tasks, called 'training-on-the-go' or 'prescriptive training', according to which a Prescriptive Analytics module schedules the training sessions not long before the actual performance, but only when and if needed; (ii) a proof-of-concept of a game-based training system where virtual scenes and context of an industrial site are faithfully recreated thanks to digital twin data and models; (iii) the use of evolutionary-based fuzzy cognitive maps (E-FCM) for the extraction of the workers' implicit procedural knowledge and for the comparison of mental models of experienced vs. inexperienced workers to assess potential misconceptions or flaws in their decision-making process. This work contributes to the evolution of worker training paradigms and systems from the perspective of human-centric cyber-physical production systems and aims for current gaps in workforce training, i.e. poor timeliness and effectiveness, limited context and industrial information integration, and scarce focus on the experts' implicit knowledge. An application study with a non-routine task on an offshore oil platform demonstrates how the proposed system facilitates knowledge transfer, offers situational awareness and sustains the workforce competence development process.</t>
  </si>
  <si>
    <t>From prepare for the unknown to train for what's coming: A digital twin-driven and cognitive training approach for the workforce of the future in smart factories</t>
  </si>
  <si>
    <t>Longo, Francesco; Padovano, Antonio; De Felice, Fabio; Petrillo, Antonella; Elbasheer, Mohaiad</t>
  </si>
  <si>
    <t>10.24425/mper.2023.145368</t>
  </si>
  <si>
    <t>The purpose of this article is to present a proposal for an expert's model of managerial competencies in the era of the fourth industrial revolution, called Industry 4.0. This revolution results in the emergence of new competency requirements for employees at every organizational level. In the article, we focused on the requirements for Engineers 4.0, in connection with managerial competencies expected from them. In order to answer the research questions, we conducted expert research by referring to our previous studies. Findings: The conducted research allowed to develop an expert's model of managerial compe-tencies for Engineer 4.0 (EMMCE). The results of the study allowed to determine the scope of managerial competencies for an engineer in the age of Industry 4.0, thus contributing, in a practical scope, to the creation of requirements for candidates applying for a managerial po-sition in manufacturing enterprises. The model makes it possible for educational and training entities to adapt their teaching programmes and training offer to the modern requirements of the industry.</t>
  </si>
  <si>
    <t>Expert's Model of Managerial Competencies for Engineer 4.0 (EMMCE)</t>
  </si>
  <si>
    <t>Wiecek-Janka, Ewa; Werner-Lewandowska, Karolina; Radecki, Adam</t>
  </si>
  <si>
    <t>10.1007/s10479-023-05245-1</t>
  </si>
  <si>
    <t>Understanding required skills for supply chain professionals, especially in the context of Industry 5.0, is evolving rapidly. The ability to attract, develop and retain supply chain professionals who can drive an organization's strategy is crucial to remain competitive. The right mix of employees must be ready to take over future responsibilities. Hence, present study attempts to identify and develop the right capabilities for supply chain professionals in the context of Industry 5.0. To achieve the goals, skills and capabilities are initially identified with extensive literature review and discussions with industry leaders in manufacturing industries. Data is collected from sixteen manufacturing companies. For identifying the right skills, analytic hierarchy process (AHP) is applied to identify the skills and the degree of importance of each skill in the context of Industry 5.0. Prioritization of skills toward supply chain human capital is conducted through AHP. The results indicate that managerial skills are critical, followed by operational and advanced technical skills in human capital. Further, to identify the relationship and the patterns among skills, DAMATEL is adopted. This study contributes the prioritization among key skills and indicating the cause and effect among sub-skills among managerial, operational and advanced technical skills. The study concludes with implications for practice and theory to further align skills around Industry 5.0.</t>
  </si>
  <si>
    <t>Developing human capabilities for supply chains: an industry 5.0 perspective</t>
  </si>
  <si>
    <t>Modgil, Sachin; Singh, Rohit Kumar; Agrawal, Soni</t>
  </si>
  <si>
    <t>10.3390/su15086981</t>
  </si>
  <si>
    <t>This study intends to make a characterization of the main tasks and skills needed to face the Industry 4.0. Moreover, it gives special attention to the different company's hierarchical levels. To achieve the goals of this paper, a methodology based on Collaborative Decision Making method was used. Firstly, thirty participants were interviewed to understand their point of views. Next, they were split into Group Works to refine the results. Finally, a Group Concordance took place to create the final list of tasks and skills. The skills were organized into four categories: Technical, Social, Methodological and Personal. The results show different requirements in each level. In the Workers level, due to the presence of more technical tasks, eight of the top ten skills belong to the Technical category. In the Middle Managers level, there are tasks of both leading and analyzing nature and thus the top ten skills needed are split through the four categories. Finally, in the Top Managers level, due to the presence of mainly strategy tasks, the top ten skills are split between the Methodological and Social categories. To the authors' knowledge, this is one of the first studies to use a Collaborative Decision Making methodology to develop a set of tasks and skills that future work environments will demand on the different hierarchical levels of the organization.</t>
  </si>
  <si>
    <t>Characterization of Tasks and Skills of Workers, Middle and Top Managers in the Industry 4.0 Context</t>
  </si>
  <si>
    <t>Torres, Diamantino; Pimentel, Carina; Matias, Joao C. O.</t>
  </si>
  <si>
    <t>10.3389/feduc.2023.1150190</t>
  </si>
  <si>
    <t>IntroductionThe fourth industrial revolution, or Industry 4.0 (I.D. 4.0), has radically empowered professionals to revamp skills and technologies, to match ever-evolving industry demands. Education 4.0 (E.D. 4.0) is an integral education framework, strategically designed to align with I.D. 4.0 needs. The present work presents high-level insights on mapping I.D. 4.0 to E.D. 4.0, by successfully analyzing the four key existing components of E.D. 4.0, namely, learning methods, competencies, infrastructure and information and communication technologies (ICT). MethodsResearch questions are formulated along themes aiming to standardize the E.D. 4.0 framework and identify effectiveness and implementation challenges. These posed questions are addressed by performing an exhaustive bibliometric analysis on the associated literature, by clustering relevant publications by field, year, and geography. We employed the search engines Scopus, Science Direct, and IEEE in a period between January and June of 2022. ResultsNetwork maps evidence the implementation of E.D. 4.0 elements with no formal and universally adopted framework to map with I.D. 4.0. There is an increasing interest and support from researchers and education institutions in preparing a skilled workforce for I.D. 4.0. Trends of E.D&gt; 4.0-related published articles reveal more implementation efforts in developed countries compared to developing countries. DiscussionOur results demonstrate a lack of any currently existent, standardized, and universally accepted framework for mapping I.D. 4.0 to E.D. 4.0, despite trends showing a sharp rise towards incorporating E.D. 4.0 initiatives recently into university curricula. Our analysis procedure can serve as a protocol to define E.D. 4.0 in a more specific context, in an ever-changing global workspace. While unbalanced implementation attempts on how extensively E.D. 4.0 components have been defined and adopted (including discrepancies in implementation policies among countries, and across disciplines), further rigorous assessments are needed to critically assess the necessary requirements and effectiveness, for standardization and implementation a global mapping framework.</t>
  </si>
  <si>
    <t>Insights on mapping Industry 4.0 and Education 4.0</t>
  </si>
  <si>
    <t>Chakraborty, Sourojeet; Gonzalez-Triana, Yris; Mendoza, Jorge; Galatro, Daniela</t>
  </si>
  <si>
    <t>10.3390/su15097472</t>
  </si>
  <si>
    <t>The main objective of this paper is to highlight the importance of core competences as an important catalyst to enable a sustainable transition of business models to Industry 5.0. According to our research based on a scientific methodology, we illustrated that Industry 4.0 might greatly affect the labor market by introducing ITC, AI, IR and AR that will change many jobs in most areas of activity. One alternative solution to diminish these negative effects is to accommodate and prepare the shift to a more human-centric approach. In order to better implement this alternative solution and to generate mid- to long-run positive effects (from an economic, social and environmental perspective), we consider it is imperative that human resources be prepared to understand and to use new technologies. We have focused our research context on European countries. We found that only a part of the European Union Member Countries benefit from the use of human resources with advanced digital skills. Under these circumstances, we consider that only some countries will be able to face the challenges generated by the transition to Industry 5.0, while others, the emergent countries, such as Romania, will have to intensify the complex process of designing competitive and coherent strategies and implement a more efficient and effective mix of policies. This will help to better capitalize the potential sustainable competitive advantage of industries 4.0 and 5.0.</t>
  </si>
  <si>
    <t>Core Competence-As a Key Factor for a Sustainable, Innovative and Resilient Development Model Based on Industry 5.0</t>
  </si>
  <si>
    <t>Suciu, Marta Christina; Plesea, Doru Alexandru; Petre, Adrian; Simion, Adrian; Mituca, Mircea Ovidiu; Dumitrescu, Decebal; Bocaneala, Ana Maria; Moroianu, Ramona Madalina; Nasulea, Diana Florentina</t>
  </si>
  <si>
    <t>10.3390/su151411371</t>
  </si>
  <si>
    <t>Industry 4.0 (I4.0) is challenging for organizations, as workers lack digital competencies, and research on new roles is limited. Additionally, existing models for its adoption focus on technology incorporation, process improvement, and organizational transformation. Therefore, the opportunity exists for designing a new model that emphasizes developing employees' competencies. A systematic literature review was conducted regarding existing models for I4.0 adoption and the desired worker competencies. After examining the gap in the current models and the categorization of their main elements, a new maturity model (MM) for I4.0 adoption, based on the development of employees' competencies, is proposed. The MM helps practitioners and researchers assess an organization's I4.0 adoption level in order to improve future actions. A validation process for the MM was implemented through the Delphi method. Additionally, a roadmap to guide workforce development is presented, which considers the digital challenges face by employees in advancing a strategic I4.0 adoption. The proposed roadmap allows for depicting new deployment strategies aligned with digital trends and employees' commitments to sustaining the implementation efforts. This research recognizes talent, organizational culture, and communication plans as key elements for defining actions for developing the skills and competencies required for embracing the I4.0 enabling technologies.</t>
  </si>
  <si>
    <t>An Employee Competency Development Maturity Model for Industry 4.0 Adoption</t>
  </si>
  <si>
    <t>Trevino-Elizondo, Bertha Leticia; Garcia-Reyes, Heriberto</t>
  </si>
  <si>
    <t>10.3390/app13148547</t>
  </si>
  <si>
    <t>Industry 4.0 will not only change what we are and what we do, but also who we are. As a result of the rapid introduction of new technologies, which is characteristic for Industry 4.0, there will be a change in the labour market. It allows people, things and machines to be connected in real time, thus ensuring that the necessary information is exchanged between them. There are advantages, but also negatives: one of the impacts of Industry 4.0 is the gradual transformation of the labour market, leading to a demand for new professional skills and the digitalisation of work. Thus, it brings with it the need for employees to adapt to the changing sub-conditions of the labour market. The aim of this article is to identify and highlight the need for changes in the field of competences in connection with the application of Industry 4.0 methods and techniques. For the purpose of this research, a valid data collection instrument (questionnaire for the research) was developed and distributed to enterprises in the field of selected industry sectors in the Slovak Republic. In total, the research sample consisted of n = 556 respondents. On the basis of the obtained results, we conclude that early identification of future needs in terms of competences gives the possibility of setting up training activities aimed at acquiring new, missing and needed-for-the-future competences of employees.</t>
  </si>
  <si>
    <t>Change of Competences in the Context of Industry 4.0 Implementation</t>
  </si>
  <si>
    <t>Szabo, Peter; Milkva, Miroslava; Markova, Petra; Samakova, Jana; Janik, Samuel</t>
  </si>
  <si>
    <t>10.1016/j.cirp.2023.04.039</t>
  </si>
  <si>
    <t>Manufacturers face challenges in competitiveness due to rapid technological innovations and shortages of skilled workers. A human-centric adaptive manufacturing approach is presented to address these challenges through coevolution of human skills and system capabilities via human-machine collaboration and on-site upskilling. The level of adaptation is conceptualized according to challenges, enablers, and human roles. Optimization models are used to adapt the design, configuration, and operation of systems around human skills, and a deep reinforcement learning model is employed to learn the optimal policy to integrate the adaptation and upskilling activities. The methodology shows good performance when assessed in an industrial-scale use case. &amp; COPY; 2023 CIRP. Published by Elsevier Ltd. All rights reserved.</t>
  </si>
  <si>
    <t>Human-centric manufacturing for human-system coevolution in Industry 5.0</t>
  </si>
  <si>
    <t>Li, Xingyu; Nassehi, Aydin; Wang, Baicun; Hu, S. Jack; Epureanu, Bogdan I.</t>
  </si>
  <si>
    <t>10.1016/j.cirp.2023.04.050</t>
  </si>
  <si>
    <t>Maintenance planning in Industry 4.0 gains benefits from symbolic AI for knowledge representation learning from heterogeneous data. Traditionally simulation models are utilized that are not flexible to cope with dynamic changes and to react to ad-hoc events. This paper presents a novel competence-based maintenance planning (CBMP) methodology using a knowledge graph conjoined with linear programming and a genetic algorithm. Aligned with production planning goals, CMBP allows optimizing human resource planning through integrating competence factors in shift scheduling and task allocation. The use case study in semi-conductor manufacturing has resulted in a reduced Mean Time To Repair of 18%.&amp; COPY; 2023 CIRP. Published by Elsevier Ltd. All rights reserved.</t>
  </si>
  <si>
    <t>A competence-based planning methodology for optimizing human resource allocation in industrial maintenance</t>
  </si>
  <si>
    <t>Ansari, Fazel; Kohl, Linus; Sihn, Wilfried</t>
  </si>
  <si>
    <t>10.1080/00207543.2023.2240912</t>
  </si>
  <si>
    <t>Collaborative robots (cobots) are a type of Industry 4.0 technology designed to support manufacturing workers and create smart working environments (also called as Industry 5.0). However, little is known about how the use of cobots shapes workers' skills. We analyse this in four types of human-cobot interaction: coexistence, synchronism, cooperation, and collaboration. We examine the implementation of cobots by a leading global provider using a qualitative research based on: (i) analysis of reports regarding the implementation of 200 cobots in 138 companies, (ii) interviews with the team and customers, (iii) six-month follow-up of cobot implementation in a manufacturing plant, and (iv) interviews with two cobot competitors. Our findings demonstrate how each type of human-cobot interaction influences workers' skills in various manufacturing activities. We observe that most companies are in early stages of implementation, focusing on worker substitution. However, we identify a range of effects, including deskilling or reskilling, depending on the type of manufacturing activity analysed. The upskilling effect is particularly evident in the most advanced types of human-cobot interaction, regardless of the company's size. As a main contribution, this paper sheds light on how companies can enhance workers' skills through other levels of interaction between workers and cobots.</t>
  </si>
  <si>
    <t>Collaborative or substitutive robots? Effects on workers' skills in manufacturing activities</t>
  </si>
  <si>
    <t>Dornelles, Jessica de Assis; Ayala, Nestor F.; Frank, Alejandro G.</t>
  </si>
  <si>
    <t>10.1016/j.heliyon.2023.e18670</t>
  </si>
  <si>
    <t>The profound ramifications stemming from a multitude of global events and the ongoing progression of the fourth and fifth industrial revolutions necessitate a broadening of skillsets beyond the mere acquisition of technical and digital proficiencies. The practical, intelligent, responsible, and sustainable utilisation of technologies relies exclusively on human agency. Such employment necessitates a type of cognitive processing that machines find arduous, emphasising the importance of aligning human reasoning with machine intelligence. The significance of digital skills is widely acknowledged within the framework of cultivating suitable sets of employee abilities. Nonetheless, it is imperative to underscore the importance of human skills as they remain irreplaceable by robots. Furthermore, the labour market acknowledges and rewards these skills owing to their capacity to confer flexibility and adaptability, thereby embodying the competing attributes of the future workforce. In light of the prevailing circumstances outlined in Industry 5.0-characterised by an amplified utilisation of technologies and diminished interpersonal interactions resulting from the pervasive impact of the Covid-19 pandemic-this study seeks to provide a theoretical description of the significance of soft skills and their categorisation, while investigating the practical demand for such skills. The dataset used in this study encompasses information pertaining to skill prerequisites extracted from job posts published on a job portal over five years, encompassing 19 000 distinct organisations. The findings of our study revealed that within technologically driven domains, there is a discernible demand for soft skills, such as critical and analytical thinking, problem-solving, communication skills, and creativity with flexibility. Furthermore, our results indicate that individuals must possess balanced proficiency in both soft and digital skills to thrive in a future characterised by technological advancements.</t>
  </si>
  <si>
    <t>Soft skills and their importance in the labour market under the conditions of Industry 5.0</t>
  </si>
  <si>
    <t>Polakova, Michaela; Suleimanova, Juliet Horvathova; Madzik, Peter; Copus, Lukas; Molnarova, Ivana; Polednova, Jana</t>
  </si>
  <si>
    <t>10.30657/pea.2023.29.29</t>
  </si>
  <si>
    <t>In an effort to reduce operating costs and to increase the quality and efficiency of production, production organizations in the automotive sector are trying to implement the Industry 4.0 concept, which has become a phenomenon of the last two decades. These initiatives have a significant impact on the employees in production organizations, especially in automotive sector. The main aim of the presented study is to expertly assess the importance of general competencies for transforming job positions in the automotive industry in Slovakia. The starting point of the presented study were the results of research focused on emerging positions in the automotive industry and the competencies required by employers in Slovakia. Based on the expert assessment, the hierarchical structure of the solved problem was created and the importance of competencies for analysed job positions was assessed by applying the Analytical Hierarchical Process (AHP) method. The results pointed to the growing importance of non-technical competencies. Analyses have shown that actually the most important work competencies are: basic literacy, professional knowledge, problem solving, digital skills and analytical thinking. The development of the necessary competencies will be important both, from the point of view of employers, but also of employees working in professions that are in decline, become endangered and need to be transformed into the required professions.</t>
  </si>
  <si>
    <t>The impact of Industry 4.0 implementation on required general competencies of employees in the automotive sector</t>
  </si>
  <si>
    <t>Starecek, Augustin; Babelova, Zdenka Gyurak; Vranakova, Natalia; Jurik, Lukas</t>
  </si>
  <si>
    <t>10.1016/j.jclepro.2023.139011</t>
  </si>
  <si>
    <t>Construction 4.0, derived from Industry 4.0, was introduced to the construction industry as a means of addressing current issues and enhancing industry productivity. Adoption of this concept has placed a significant demand on Construction 4.0 skills, as the industry is undergoing a transformation that calls for new strategies and specialized skill sets. While Construction 4.0 promises significant productivity gains, its widespread adoption often overlooks the crucial role of specialized skills, leading to a mismatch in expected outcomes. The oftenunderexplored theoretical dimensions of Construction 4.0 skills has the potential to bridge the gap between these skills and formulation of productivity goals and achieving them, highlighting the profound importance of understanding and integrating these skills in the context of Construction 4.0. While there has been a recent interest in Construction 4.0 skills across various national contexts, the theoretical dimensions of skills within the realm of Construction 4.0 remains unexplored. Therefore, this study examines the definitions, interpretations, and theories of skills within the context of Construction 4.0. Through a conceptual review of existing academic literature and policy documents, this research offers profound understanding of defintions and how the theories of Construction 4.0 intersect with skills development and thus impact the formulation of productivity goals. The definitions of Industry 4.0/Construction 4.0 formulated in various national frameworks are defined in accordance with their geographical, social, and cultural contexts and that have distinct production aims and scopes. The identified theoretical underpinnings of Construction 4.0 include digital building ecosystem, lean construction, circular economy, smart cities, and skills-related theories such as social learning theory, human capital theory, cognitive load theory, situated learning theory, and lifelong learning theory. The examination brings forth novel insights that promise to shape the future of Construction 4.0 skills development. By bridging the gap between theoretical constructs and productivity goals (labour efficiency, process efficiency, time efficiency, waste reduction, energy and water efficiency) within the context of Construction 4.0, this study offers a fresh perspective that integrates technology, sustainability, and collaboration to propel productivity goals. The research also emphasizes the varying prioritization of Construction 4.0 skill sets in different national contexts, and underscores the need for sector-specific frameworks for Construction 4.0 skills. Moreover, potential avenues for future research in the field of Construction 4.0 skills include perspectives of workers, real-world impacts on the industry, policy advancements, skills frameworks, ethical evaluations, and scenario planning.</t>
  </si>
  <si>
    <t>Enabling productivity goals through construction 4.0 skills: Theories, debates, definitions</t>
  </si>
  <si>
    <t>Siriwardhana, Senuri; Moehler, Robert C.</t>
  </si>
  <si>
    <t>10.1016/j.techfore.2023.122844</t>
  </si>
  <si>
    <t>In recent years, the manufacturing sector has been responsible for nearly 55 % of total energy consumption, inducing a major impact on the global ecosystem. Although technological advances are increasing its sustain-ability, zero-emission and fuel-efficient manufacturing is still considered a utopian target. Moreover, a primary feature of Industry 4.0 is the digitization of production processes, which offers the opportunity to optimize energy consumption. However, given the speed and often unpredictability with which innovation manifests it-self, tools capable of measuring the impact that technology is having professions are still being designed. In light of the above, in this article we present the Worker Profiler, a software designed to map the skills currently possessed by workers, identifying misalignment with those they should ideally possess to meet the renewed demands that digital innovation and environmental preservation impose. In more detail, the authors inferred the key technologies and skills for the topic, isolating those with markedly increasing patent trends and identifying green and digital enabling skills and occupations. Thus, the software was designed and implemented at the user-interface level. The output of the self-assessment is the definition of the missing digital and green skills that enable the definition of a customized retraining strategy.</t>
  </si>
  <si>
    <t>The worker profiler: Assessing the digital skill gaps for enhancing energy efficiency in manufacturing</t>
  </si>
  <si>
    <t>Fareri, Silvia; Apreda, Riccardo; Mulas, Valentina; Alonso, Ruben</t>
  </si>
  <si>
    <t>10.1016/j.jik.2023.100445</t>
  </si>
  <si>
    <t>In recent years, both information technology (IT) labor demand and IT job characteristics have been significantly influenced by the advent of Industry 4.0 (I4.0) and the digital age. The higher education sector is expected to upgrade itself with such progress and train graduates capable of meeting the new industry requirements. However, due to the present demand gap, universities are seeking to identify the skills new digital workers are expected to have. As we live in the digital age, the literature has failed to address the questions of the consequences for individual workers adequately. Considerable scientific efforts should be made to design certain curricula and training programs that could nurture digital competencies (DC). There isa need to construct an inclusive framework of the term. In addition, different options exist for studying the DC of the workforce in relation to human resources management (HRM). The current paper attempts to fill the gap by developing an integrated decision-making framework. The paper aims to introduce an innovative discrimination measure and discuss its elegant properties. A Measurement of Alternatives and Ranking according to the COmpromise Solution (MARCOS) framework for evaluating the MCDM problem on a fuzzy set has been developed based on it. On the other hand, the new methodology of the PF-entropy-RS weight technique is used to compute the criteria weights or significance degrees of criteria. Then, the MARCOS method is a new elegant approach to handle the MCDM problems. Thus, in this study, we have developed a new approach to the multi-criteria decision-making (MCDM) method using the PF-entropy-RS and PF-MAR-COS methods and further implemented for the evaluation of the competencies of the future workforce for digital technologies implementation in higher education. It helps to calculate the objective/subjective weights of criteria to evaluate the competencies of the future workforce for digital technologies implementation in higher education; then, the approach is used to assess the preferences of higher education institutes over different competencies of the future workforce for digital technologies implementation in higher education. An empirical case study is carried out in this paper for the evaluation of the most important competencies of the future workforce for digital technologies implementation in higher education. In addition, to evaluate the performance quality of the proposed framework, this study also involves some comparison and sensitivity analyses. This study found that data and information processing has emerged as the most important competencies of the future workforce for digital technologies implementation in higher education. The ability to interact with modern interfaces is the second most important competency of the future workforce for digital technologies implementation in higher education. In conclusion, the workforce responsible for implementing digital technologies in higher education will significantly impact students' learning experien-ces. As technological advancements continue, higher education institutions will require skilled professionals with diverse digital expertise to manage and integrate these technologies successfully.(c) 2023 The Authors. Published by Elsevier Espana, S.L.U. on behalf of Journal of Innovation &amp; Knowledge. This is an open access article under the CC BY-NC-ND license (http://creativecommons.org/licenses/by-nc-nd/4.0/)</t>
  </si>
  <si>
    <t>Evaluate and identify the competencies of the future workforce for digital technologies implementation in higher education</t>
  </si>
  <si>
    <t>Mei, Longwen; Feng, Xiaojuan; Cavallaro, Fausto</t>
  </si>
  <si>
    <t>10.1080/0951192X.2023.2278105</t>
  </si>
  <si>
    <t>This paper outlines a conceptual framework and a repository of skills for Industry 4.0 that manufacturing managers and other stakeholders can use for training, hiring and developing human resources. The framework and the repository of Industry 4.0 skills were developed by involving industrial practitioners, technology providers, recruitment agencies, research and education organizations in scenario-based focus groups and semi-structured interviews. The results of this study contribute to improving our current understanding of the skills required for Industry 4.0, and they can be used for the identification and assessment of workers' skills as well as the design of skill development programs that match the needs of the industry and for the definition of policies that support the development of human capital to improve the employability of individuals and the performance of manufacturing companies.</t>
  </si>
  <si>
    <t>Skills for Industry 4.0: a structured repository grounded on a generalized enterprise reference architecture and methodology-based framework</t>
  </si>
  <si>
    <t>Pinzone, Marta; Fantini, Paola; Taisch, Marco</t>
  </si>
  <si>
    <t>10.3390/su152316433</t>
  </si>
  <si>
    <t>Engineering education providers should foresee the potential of digital transformation of teaching and skill-developing activities so that graduating engineers can find themselves highly aligned with the demands and attributes needed by prospective industrial employers. The advancement of industrial revolutions towards hybridisation of the enabling technologies recognised by Industry 4.0, Society 5.0, and Industry 5.0 have transformed the components of the engineering higher education system remarkably. Future workforce requirements will demand an employee's multidisciplinary skill mix and other professional qualities. Implementing human-centric decision-making based on insights from the Digital Twin (DT) systems, sustainability, and lean systems is necessary for further economic growth. Recent barriers identified by the Australian Council of Engineering Deans, the development of teaching capabilities, and affordable and digitally transformed learning facilities by education providers were all considered. This paper explores the role of Digital Twins (DTs) in enhancing engineering higher education by incorporating Industry 4.0 components and other industrial advances. By reviewing curricula, pedagogy, and the evolving skill requirements for engineering graduates, this study identifies key benefits of DTs, such as cost-effectiveness, resource management, and immersive learning experiences. This paper also outlines challenges in implementing DT-based labs, including IT infrastructure, data quality, privacy, and security issues. The findings indicate that engineering education should embrace DTs to foster multidisciplinary skills and human-centric decision-making to meet future workforce demands. Collaboration with industry is highlighted as a crucial factor in the successful transformation of teaching practices and in offering real-world experiences. The COVID-19 pandemic has expedited the adoption of DT technologies, demonstrating their utility in minimising educational disruptions. While this paper acknowledges the high potential of DTs to prepare engineering students for future industry demands, it also emphasises the need for professional development among educators to ensure effective and balanced implementation.</t>
  </si>
  <si>
    <t>Developing a Skilled Workforce for Future Industry Demand: The Potential of Digital Twin-Based Teaching and Learning Practices in Engineering Education</t>
  </si>
  <si>
    <t>Hazrat, M. A.; Hassan, N. M. S.; Chowdhury, Ashfaque Ahmed; Rasul, M. G.; Taylor, Benjamin A.</t>
  </si>
  <si>
    <t>10.1080/00207543.2023.2291814</t>
  </si>
  <si>
    <t>The fourth industrial revolution tempts manufacturing companies to transform into smart factories, which in turn affects the human work. We examine this complexity from the perspective of human factors and ergonomics (HF/E) by analysing the organisational capabilities needed when seeking and selecting new technology solutions, and designing and implementing them into local application. This qualitative study focuses on manufacturing companies that have pioneered adopting high technologies in their processes. Empirical material was collected from 15 Finnish manufacturing companies of different sizes. Particular attention is paid to how HF/E are present when companies (1) sense new opportunities for technological development of their production, (2) seise these opportunities through design actions, and (3) shift the solutions into use. Analyses revealed that companies, regardless of their size and the technology being implemented, do not fully understand the fundamentals and value of HF/E, resulting in technology and production-oriented solutions in which human skills and capabilities are often neglected. A novel road map is proposed for integrating HF/E expertise and knowledge when seeking, selecting, and utilising new production technologies. This study increases understanding of the role of HF/E when adopting new technologies in manufacturing. The road map improves possibilities for fact-based decision-making.</t>
  </si>
  <si>
    <t>Human work in the shift to Industry 4.0: a road map to the management of technological changes in manufacturing</t>
  </si>
  <si>
    <t>10.1007/978-3-031-70465-9_20</t>
  </si>
  <si>
    <t>The digital revolution in the technology industry is leading towards Industry 5.0, resulting in significant changes in the future of work, particularly for small and medium-sized enterprises (SMEs). To ensure a successful industrial transition, it is crucial for employees to acquire the necessary skills and competencies. In this vein, the present study aimed to investigate the impact of digital and sustainable transformation on the required skills and competencies of employees in SMEs. A literature review was conducted to gather scientific data through a qualitative analysis. The study findings indicate that SMEs are placing increasing importance on transversal, technical, and green competency fields. Furthermore, the research indicated that SMEs can enhance their employees' capabilities by offering appropriate training programs. By employing competency forecasting techniques, SMEs can recognize skill shortcomings and equip their workforce with the necessary skills for future requirements.</t>
  </si>
  <si>
    <t>Industry 5.0 and SMEs Future Work Competency Fields: A Literature Review</t>
  </si>
  <si>
    <t>Zare, Leila; Ben Ali, Marwa; Rauch, Erwin</t>
  </si>
  <si>
    <t>10.1007/978-3-031-71629-4_15</t>
  </si>
  <si>
    <t>When one considers the journey from Operator 4.0 (O4.0) to Operator 5.0 (O5.0), given the current evolution of the Industry 4.0 (I4.0) investments in many manufacturing firms today, there appears to be no clear pathway towards O5.0. One therefore wonders if such a pathway is for example shorter, longer, faster, slower, etc. for workers in firms of different characteristics, e.g. size, resources, I4.0 maturity, etc. And if so, what does the operator's journey from O4.0 to O5.0 look like? This study therefore aimed to examine what the path to Industry 5.0 (I5.0) demands of an Operator 4.0 in the human-centered manufacturing environment. An in-depth case study was implemented to assess the antecedents, enablers, and barriers for shop floor workers in the transition from Operator 4.0 to Operator 5.0. The results showthat the motivation of operators to co-evolve their skills either under or over the I4.0 maturity level of the firm is enabled by the type of leadership style, and strategic orientation of the firm on one hand, or is inhibited by the leaders and organizational culture on the other hand. The study concludes that the development path of theworker from O4.0 to O5.0, especially the human-centricity dimension, is still greatly underdeveloped in both practice and theory.</t>
  </si>
  <si>
    <t>A Leap from Operator 4.0 to Operator 5.0: Antecedents, Enablers, and Barriers in Human-Centered Manufacturing</t>
  </si>
  <si>
    <t>Syversen, Anne Grethe; Ortova, Martina; Mugurusi, Godfrey; Hansen, Kristin H.</t>
  </si>
  <si>
    <t>10.1007/978-3-031-65894-5_31</t>
  </si>
  <si>
    <t>When industry and society face major challenges, a strong and competent workforce is increasingly crucial. Throughout past crises and industrial revolutions, people have been at the core of supporting business as usual, while simultaneously driving change. European industry is repositioning contemporary work towards value-based sustainability, resilience, and human-centricity, radically changing the workforce's task and skill needs. Unfortunately, there is a lack of understanding of which skills employees need to acquire to contribute to achieving a shift to Industry 5.0. This paper addresses this knowledge gap by putting forth the concept of an Industry 5.0 Skills Palette, offering an overall understanding of the skills needed by the future workforce. The Industry 5.0 Skills Palette was developed through a literature review and expert interviews. It is divided into four main dimensions, i.e. Resilient Manufacturing, Green Industrial Transformation, Digital Human Work, and Technological Systems, and eighteen skills areas. The paper is a unique effort to identify essential skills required for the transition and successful integration of Industry 5.0. The holistic Industry 5.0 Skills Palette goes beyond previous studies, characterized by a limited focus on technological skills i.e. one pillar of Industry 5.0.</t>
  </si>
  <si>
    <t>Contemporary and Future Manufacturing - Unveiling the Skills Palette for Thriving in Industry 5.0</t>
  </si>
  <si>
    <t>Pinzonn, Marta; Braun, Greta; Stahre, Johan</t>
  </si>
  <si>
    <t>10.1109/ICCC62069.2024.10569896</t>
  </si>
  <si>
    <t>This study deals with the specific knowledge and skills of employees in the industrial sphere. In addition to concrete pre-given knowledge, employees are also expected to have a set of soft and hard skills that they must apply when solving work challenges. The aim of the study is to identify and implement a survey using a structured questionnaire on the representation of employee skills in some organizations in Slovakia. With its results, the study can contribute to the cooperation between the university environment and the labor market. The study is based on the requirements and recommendations of the transition from Industry 4.0 to Industry 5.0.</t>
  </si>
  <si>
    <t>Study of skills for implementing Industry 5.0 in industrial organizations</t>
  </si>
  <si>
    <t>Pavlickova, Marcela; Laciak, Marek; Malkus, Tomasz</t>
  </si>
  <si>
    <t>10.1109/NOMS59830.2024.10575896</t>
  </si>
  <si>
    <t>This work in progress explores the transformative potential of Extended Reality (XR) in enhancing skills for Industry 5.0. With the industrial landscape evolving towards a human-centric approach, there is an increasing need for advanced training and education methods. XR technologies, including Virtual Reality, Augmented Reality, and Mixed Reality, offer immersive and engaging experiences, providing an innovative platform for skill enhancement in industrial settings. However, challenges such as high costs, technical complexity, and the potential mismatch between real-world and virtual environemnts hinder an effective and safe implementation of XR-based training. This research addresses the integration of XR in training and education in industral settings, focusing on developing a comprehensive XR Learning Content Management System, innovative training modules, and an evaluation framework tailored to Industry 5.0's requirements. The work aims to contribute significantly to the understanding of XR's role regarding training and education in Industry 5.0, and to enhance human-centric skills for the future workforce.</t>
  </si>
  <si>
    <t>Extended Reality Based Education and Training for Human-Centric Industry 5.0 Skill Enhancement</t>
  </si>
  <si>
    <t>Moser, Thomas; Wolfartsberger, Josef; Sorko, Sabrina Romina; Abu Naim, Belal</t>
  </si>
  <si>
    <t>10.1109/IST63414.2024.10759201</t>
  </si>
  <si>
    <t>Towards the era of Industry 5.0 (I5.0), the globe experiences an evolving web in supply chains, supply hubs, warehouse management, lower latency deliveries, personnel assistance and improved customer experience. To meet the challenges of this reformation, companies, like BMW, Samsung, DHL, IKEA, Amazon, etc., are starting to adopt and develop new human-centered technologies including unmanned aerial vehicles (UAVs), industrial robots, augmented and virtual reality (AR/VR). Additionally, the increased use of technologies, both independently and as collaborative systems, along with the need for remote long-distance cooperative human work, has stretched the capabilities of wireless telecommunications. The above highlights the prerequisite for more robust and improved wireless cellular technologies (5G), offering ultra-fast, low-latency connectivity and responsiveness, especially in the developed AR and VR applications that aim to provide simultaneous remote use. As part of I5.0, the warehouse enterprise is undergoing a revolutionary transformation by integrating all these advanced technologies, thus collectively shaping the concept of Warehouse 5.0. Towards this end, we propose a user-centered conceptual framework consisting of two systems that utilize VR and smart warehouse technologies to train and evaluate personnel in warehouse workflow scenarios while improving warehouse procedures and management. This approach can increase personnel readiness and skills while highlighting potential delays and optimizing various procedures.</t>
  </si>
  <si>
    <t>Towards Warehouse 5.0: A Framework of Human-Centered Technologies</t>
  </si>
  <si>
    <t>Kosmidis, Michail; Antoniou, Sarantis; Balaska, Vasiliki; Kansizoglou, Ioannis; Gasteratos, Antonios</t>
  </si>
  <si>
    <t>10.1145/3685651.3686701</t>
  </si>
  <si>
    <t>The advent of Industry 5.0 as a defining concept for the future, which advocates a human-centric coalescence of humans and technology or software, renders the skilled workforce the most important asset in any organization or business. The society is 'forced' to adapt itself to technological change and progress for setting the necessary skillsets for the workforce. In order to follow the digital transformation, it is necessary to evoke the reshaping, evolution, or replacement of traditional and possibly obsolete processes at intra- or inter-organizational levels in multiple aspects, introducing innovative ways of re-defining the workforce. To do so, the key piece are data. In this context various platform collect and organize data, also exploiting the new era of Data Spaces (DS). SKILLAB will act as a smart tool for handling, honing, and widening the competencies of the personnel of companies, forecasting future skill gaps and providing European citizens with a tool for upskilling and reskilling, exploiting DS.</t>
  </si>
  <si>
    <t>SKILLAB: Creating a Skills Supply and Demand Data Space</t>
  </si>
  <si>
    <t>Georgiou, Konstantinos; Rossini, Rosaria; Jahn, Marco; Tsoukalas, Dimitrios; Voulgarakis, Vassilis; Tsekeridou, Sofia; Aluas, Mihaela; Vontas, Apostolos; Kehagias, Dionysios; Mittas, Nikolaos; Ampatzoglou, Apostolos; Kordoni, Valia; Chatzigeorgiou, Alexander; Angelis, Lefteris</t>
  </si>
  <si>
    <t>10.1109/EDUCON60312.2024.10578850</t>
  </si>
  <si>
    <t>Since October 2022, Aston University have partnered with a leading UK employer in the industrial water/utilities sector to co-design and implement multi-disciplinary, problem-based learning (PBL) engineering design challenges that aim to address complex sustainable development (SD) challenges faced by this sector. The engineering design challenges were embedded within formal and informal postgraduate curricula. The conceptualised framework sought to develop key technical and professional, industry-desired skills in students in line with graduate competencies and attributes integral to Education for Sustainable Development (ESD). This work details the participatory co-design and implementation of a pioneering initiative in collaboration with our industrial partner, outlining the context, structural framework and pedagogical approaches implemented that are crucial to developing engineering graduates ready for the Industry 5.0 era. Survey data of student perspectives of the challenge on their skills development and overall learning experience, as well as reflections from academic staff and industry professionals involved are thematically analysed. The main findings highlight the multi-faceted benefits of our approach in facilitating learning through interdisciplinary PBL, real-world challenges and industry exposure. Also emphasised is its effectiveness in providing students with transformative learning experiences, enhancing their skills, and bridging the gap between their academic experience and industry expectations. Overall, our pedagogical approach demonstrated tangible outcomes by preparing students for the evolving needs of Industry 5.0, and fostering a skilled workforce ready for real-world, complex SD challenges, thus also signifying the relevance and impact of our methodology in the current higher education landscape.</t>
  </si>
  <si>
    <t>Education for Industry 5.0 and ESD: Co-creation of Engineering Design Challenges with Industry</t>
  </si>
  <si>
    <t>Doss, Tamer Panagiotis; Poursharif, Goudarz; Price, Hilary; Buck, Lyndon</t>
  </si>
  <si>
    <t>10.1109/EDUCON60312.2024.10578632</t>
  </si>
  <si>
    <t>Skills taxonomies are a useful classification system for all skills that an employee must count at the workplace. Taxonomies provide a framework for seeking, classifying, evaluating, and indicating the skills that are essential for all kinds of professions. Taxonomies based on Future Skills usually have a visual framework to show their occupational structures and provide upskilling and reskilling support through various pieces of training. This article proposes a web framework using a dynamic taxonomic system based on knowledge, skills, and abilities (KSA) matrices for submitting course and occupation structuring for the Industry 4.0 workforce. For the methodological process, firstly, a matrix taxonomic structure based on KSA was created through a review of the literature; secondly, an analysis of the data related to KSA presented by FutureSkills frameworks was carried out, such as those of the World Economic Forum (WEF), NESTA Taxonomy, SkillsFuture of the Government of Singapore, the Standard Occupational Classification (SOC), among others. Once the base taxonomy was created with the data from the frameworks mentioned above, the dynamic aspects were developed through new documents and publications, applying natural language processing tools to enrich and complete the KSAs identified as trends. The INFOCOMM technology sector was chosen as a case study under the dynamic matrix taxonomy structure, applying NLP tools to extract and explain KSA trends and potentially new ones. Among the results obtained is a web framework where the taxonomic structuring created for the INFOCOMM Technology sector can be dynamically displayed. The preliminary results show that this framework can serve as an international reference guide to designing future educational plans for active learning and experiential in higher education institutions and for designing occupational profiles for the industry's future.</t>
  </si>
  <si>
    <t>Unlocking the Future of INFOCOMM Workforce: A Visual KSA Matrix Taxonomy Approach to Education and Occupational Profiles</t>
  </si>
  <si>
    <t>Daniel Azofeifa, Jose; Rueda-Castro, Valentina; Gonzalez-Gomez, Luis Jose; Gomez-Puente, Sonia M.; Noguez, Julieta; Caratozzolo, Patricia</t>
  </si>
  <si>
    <t>10.1109/WEEF-GEDC63419.2024.10854929</t>
  </si>
  <si>
    <t>The shift from Industry 4.0 to Industry 5.0 indicates a human-centered, sustainable, and resilient workplace, emphasizing the integration of human factors into industrial systems and work processes. This paper examines how universities must redesign engineering programs to prepare students for the Industry 5.0 era, integrating advanced technologies with human-centric skills. The methodology involved a non-systematic mapping of literature and a cross-case synthesis of the main initiatives of ten universities in the United States, Latin America, and Europe, focusing on successful practices in engineering education. Two primary research clusters were identified: Industry 5.0 Challenges and Sustainable Socio-Economic Development. Findings suggest that universities with innovative, interdisciplinary engineering programs supported by global higher education associations are better positioned to meet Industry 5.0 requirements. This study underscores the importance of an interdisciplinary and holistic approach to engineering education, which is essential for addressing the complex demands of Industry 5.0.</t>
  </si>
  <si>
    <t>The New Engineering Education to Face Industry 5.0 Challenges</t>
  </si>
  <si>
    <t>Caratozzolo, Patricia; Rueda-Castro, Valentina; Daniel Azofeifa, Jose; Lara-Prieto, Vianney; Membrillo-Hernandez, Jorge</t>
  </si>
  <si>
    <t>10.3233/ATDE240209</t>
  </si>
  <si>
    <t>Industries are facing extensive needs for both digital and green transitions. Adding to the challenges, environmental crises, a recent pandemic, and military conflicts are forming a perfect storm. Consequently, companies need to rapidly adapt to new requirements and create resilient, sustainable, and human-centric solutions, a combination often called industry 5.0. A highly skilled workforce is required, where right-skilled employees will drive successful technology adoption and business transformation. Unfortunately, many companies face skill gaps, causing a slowdown in productivity and sustainable development. Fully bridging the skills gaps is not achievable only through recruiting of young talent. Ongoing demographic changes are causing a decrease in the working population, making hiring harder and increasing industry competition for existing talent. Upskilling existing workforces is a natural solution to bridge the skill gaps. This paper presents the results from a systematic literature review conducted in January 2023 using the PRISMA method. The study included 40 articles and thematically analyzed solutions for bridging skill gaps. Identified solutions address employers, employees, education providers, students, job seekers, researchers, and policymakers. Results highlighted that collaboration between stakeholders potentially helps bridge skill gaps in industry. Employees requiring upskilling need to understand what skills are relevant, and how they can absorb state-of-the-art knowledge and learn new skills. Employers should support their employees, supply relevant resources, and define clear skill requirements. Education providers on the other hand, must adapt to changing industrial business needs and gradually adapt traditional curricula, in parallel with regular education. Academia and industry collaboration is vital. Thus, flexible and rapid training and re-training solutions and approaches are needed, not just on-off activities. The main contribution of this paper is to review actions that employers, employees, education providers, researchers, students, job seekers, and policymakers need to take to bridge skill gaps. This analysis can be used by industrial practitioners, policymakers, and education providers to work with strategies to bridge skill gaps in their business and in their work. The theoretical implication of this work is the acknowledgement of the existing skill gap and the synthesis of actions for stakeholders. The article can be used to set future research directions to get closer insights into the derived challenges and success factors when bridging skill gaps.</t>
  </si>
  <si>
    <t>Bridging Skill Gaps - A Systematic Literature Review of Strategies for Industry</t>
  </si>
  <si>
    <t>Braun, Greta; Rikala, Pauliina; Jarvinen, Miitta; Hamalainen, Raija; Stahre, Johan</t>
  </si>
  <si>
    <t>10.1109/EDUCON60312.2024.10578796</t>
  </si>
  <si>
    <t>In this paper, we present a novel conceptual framework for integrating Artificial Intelligence (AI) into engineering education, with the goal of harmonizing technical skills with intrinsic human qualities, such as creativity and ethical reasoning, essential in the Industry 5.0 landscape. This work is based on a comprehensive literature review and empirical data from student and teacher surveys, which are analyzed in order to assess the potential of AI to foster these human-centered qualities. Our framework proposes dynamic, interdisciplinary learning environments and personalized educational trajectories. It emphasizes continuous adaptation, lifelong learning and addresses the ethical issues of AI application. This framework not only advances engineering education to meet the demands of Industry 5.0, but also fosters holistic, human-centered learning experiences, preparing technically competent engineers equipped with vital interpersonal skills.</t>
  </si>
  <si>
    <t>A Framework for Integrating AI into Engineering Education, Empowering Human-Centered Approach for Industry 5.0</t>
  </si>
  <si>
    <t>Balart, Trini; Shryock, Kristi J.</t>
  </si>
  <si>
    <t>This study explores the complex relationship between technology and well-being in recent graduates entering the workforce of Industry 4.0. While technology offers flexibility through remote work, it also poses challenges like attention fatigue and emotional strain. The research focuses on how recent graduates navigate this balance, particularly as they adapt to their first jobs. On one hand, technology can enhance well-being through flexible work arrangements. However, excessive or improper use can negatively affect well-being, especially for new employees lacking experience in managing this balance. This research investigates how recent graduates integrate technology into their work lives, how it impacts their overall well-being, and how they develop the necessary skills for this digital environment. This applied and general research aims to create models for understanding the connection between well-being perception, technology, and new skills during the job transition period. It surveyed 1,400 university students in their final semesters and recent graduates in Mexico. The research employs a mixed approach. It's exploratory, aiming to gain insights into a relatively unexplored area - the impact of Industry 4.0 technology on graduates' well-being. It's also correlational, examining the relationships between variables, and descriptive, providing detailed information about these relationships. The study is empirical, relying on data from an online questionnaire. It's non-experimental, meaning there's no manipulation of variables. Additionally, it's cross-sectional, collecting data at a single point in time. Finally, it aligns with a post-positivist philosophy. The research reveals a concerning trend: recent graduates show signs of addiction to social media and technology. They spend excessive time online, exhibiting emotional dependence and reduced focus on work tasks. Moreover, they lack awareness of the potential negative effects of Industry 4.0 technology on their well-being, including mental health impacts, attention loss, and exposure to inappropriate content. These findings highlight the urgent need for interventions. Educational institutions should prioritize digital literacy education, develop attention skills, and promote responsible technology use among students and graduates. Additionally, fostering open communication between parents, educators, and young adults is crucial to effectively address these challenges. Addiction to social networks and a lack of understanding of Industry 4.0's consequences demand deeper focus and collaborative action. Society, particularly higher education institutions, needs to take the lead. Educational programs and organizational practices must adapt to meet the evolving demands of Industry 4.0, prioritizing the development of social, emotional, and human skills for the digital workforce.</t>
  </si>
  <si>
    <t>First Job Skills: A Model to Integrate Technology and Wellbeing for Future Competences in Higher Education Institutions</t>
  </si>
  <si>
    <t>Alvarez-Torres, Francisco Javier; Schiuma, Giovanni; Velazquez-Sagahon, Francisco Javier; Lopez-Torres, Gabriela Citlalli</t>
  </si>
  <si>
    <t>10.1109/SEAA64295.2024.00081</t>
  </si>
  <si>
    <t>As society is continuously adapting to technological change and progress, fast-moving digital transformations are the driving force for setting the necessary skillsets for the workforce. Furthermore, the advent of Industry 5.0 as a defining concept for the future, which advocates a human-centric coalescence of humans and technology or software, renders the skilled workforce the most important asset in any organization or business. The endgame of the digital transformation is to evoke the reshaping, evolution, or replacement of traditional and possibly obsolete processes at intra- or inter-organizational levels in multiple aspects, introducing innovative ways of re-defining the workforce. In this context SKILLAB will act as a smart tool for handling, honing, and widening the competencies of the personnel of companies, forecasting future skill gaps and providing European citizens with a tool for upskilling and reskilling.</t>
  </si>
  <si>
    <t>SKILLAB: Skills Matter</t>
  </si>
  <si>
    <t>Aluas, Mihaela; Angelis, Lefteris; Arapakis, Ioannis; Arvanitou, Elvira; Georgiou, Kostantinos; Gogos, Anastasios; Jahn, Marco; Kehagias, Dionysios; Kordoni, Valia; Macaluso, Sebastian; Mittas, Nikolaos; Moumtzi, Vasiliki; Rossini, Rosaria; Tsekeridou, Sofia; Tsoukalas, Dimitrios; Volioti, Christina; Vontas, Apostolos; Voulgarakis, Vasileios</t>
  </si>
  <si>
    <t>10.1007/978-3-031-65894-5_29</t>
  </si>
  <si>
    <t>Industries across the world are witnessing profound technological paradigm changes, necessitating a new set of engineering skills and capabilities for the future workforce. This paper investigates the needed engineering competencies required to bridge the skill gap related to Industry 5.0. Our work analyses current educational frameworks on the topic and proposes a new concept based on the exploitation of learning factories. The paper showcases the conception, execution, and evaluation of a summer school program dedicated to such an objective. It discusses the structure, methodologies, and outcomes of this course, demonstrating the effectiveness of the proposed didactic framework. The findings offer valuable insights for educators and industry professionals alike in preparing the future workforce for the challenges and opportunities of Industry 5.0.</t>
  </si>
  <si>
    <t>Integrating Industry 5.0 Competencies: A Learning Factory Based Framework</t>
  </si>
  <si>
    <t>Agbomemewa, Lorenzo; Daniele, Fabio; Foletti, Michele; Confalonieri, Matteo; Pedrazzoli, Paolo</t>
  </si>
  <si>
    <t>10.1108/BIJ-02-2023-0108</t>
  </si>
  <si>
    <t>Purpose Successful digital transformation requires a change in organisational structures, processes, capabilities and competencies. Digital transformation research is more influenced by the technology adaptation model and hence focuses on people's attitudes, behaviour and abilities. Recently, employee agility has attracted attention in the context of technology adoption and Industry 4.0. The current research explores the relationship between employee agility and digital technology adoption in the context of digital transformation by adopting the systematic literature review method.Design/methodology/approach Following the attitude-ability-behaviour-outcome framework, the research explored the specific agile ability, attitude and behaviour characteristics useful for digital transformation. Following the preferred reporting items for systematic reviews and meta-analyses (PRISMA) framework consisting of (1) initiation, (2) screening, (3) evaluation and (4) confirming inclusion (Ambika et al., 2023), the study identified 19 papers from SCOPUS indexed journals.Findings The study result found that agile attitude characteristics such as collaborative mindset, computer self-efficacy, ambiguity aversiveness, etc. are influencing the digital transformation process. Agile abilities like basic computer knowledge, previous technical experience, cognitive abilities, innovation capability, digital competence training and supporting proper knowledge management practices also influence digital transformation. Finally, agile behaviour such as relationship building, knowledge-sharing behaviour, promoting values of learning, risk-taking and experimenting, rewarding innovativeness and customer-centric innovation and displaying adaptability, resilience and commitment to change, etc. are found to drive digital transformation.Originality/value Research on workforce agility and digital transformation is scarce. The current study contributes to benchmarking research by exploring specific agile attitudes, abilities and behaviour characteristics relevant to digital transformation, especially in the era of Industry 4.0.</t>
  </si>
  <si>
    <t>Exploring the role of workforce agility on digital transformation: a systematic literature review</t>
  </si>
  <si>
    <t>Muduli, Ashutosh; Choudhury, Anuva</t>
  </si>
  <si>
    <t>10.1016/j.cie.2024.109896</t>
  </si>
  <si>
    <t>Flow production-oriented assembly production lines have become crucial in various industries with the development of Industry 4.0, leading to mass customization and personalized production. In addition, Industry 5.0 has emerged, which emphasizes human-centric design. Manual assembly production line balancing, considering worker ergonomics, has also gained substantial attention. This study aims to solve the line balancing problem through combination optimization considering ergonomic risks based on many studies on human-centric production lines. A framework of the data-driven analysis and assignment for manual assembly production lines is proposed herein. The proposed framework defines and analyzes the process difficulty and the worker's process ability and assigns a skilled worker to a process through the presented heuristic algorithm. To demonstrate the applicability of the proposed framework, a case study was conducted on an experiment imitating a home appliance assembly line in the United States. This paper provides empirical evidence of a framework aimed at realizing human-centric business objectives through case study. Future studies on the data-driven analysis and assignment for manual assembly production lines are anticipated to exhibit a range of variations such as line balancing problems and evaluation methods.</t>
  </si>
  <si>
    <t>Data-driven analysis and human-centric assignment for manual assembly production lines</t>
  </si>
  <si>
    <t>Kim, Goo-Young; Yun, Jongpil; Lee, Changha; Lim, Junwoo; Kim, Yongjin; Do Noh, Sang</t>
  </si>
  <si>
    <t>10.3390/economies12020035</t>
  </si>
  <si>
    <t>The purpose of this study is to systematically analyze the impact of Industry 4.0 technologies on workforce employability and skills in the South Asian region. The study investigates the driving success factors, challenges, and needed skills by analyzing 48 peer-reviewed articles. The authors searched keywords on the Web of Science database for articles published between 2013 and 2022. The review was conducted using the preferred reporting items for systematic reviews and meta-analyses (PRISMA 2020) and pareto principles. The analysis identifies nine critical success factors, such as artificial intelligence, digital skills, and big data analytics, that contribute to Industry 4.0's productivity and efficiency. It also identifies six types of challenges, such as training and development, financial constraints, and regulatory issues that must be addressed to grab maximum potential. In addition, the research categorizes five different skills, including the technical, digital, and social skills that are essential for the evolving labor market. The proposed Industry 4.0 SEI Framework provides stakeholders with a comprehensive view of the dynamics of Industry 4.0, thereby facilitating policy and industry strategies.</t>
  </si>
  <si>
    <t>A Systematic Review of Industry 4.0 Technology on Workforce Employability and Skills: Driving Success Factors and Challenges in South Asia</t>
  </si>
  <si>
    <t>Miah, Md. Tota; Erdei-Gally, Szilvia; Dancs, Anita; Fekete-Farkas, Maria</t>
  </si>
  <si>
    <t>10.1109/TASE.2024.3360476</t>
  </si>
  <si>
    <t>Industry 5.0 heralds a new wave of the industrial revolution, placing a spotlight on human-centric intelligent manufacturing. At the core of Industry 5.0 lies the human-cyber-physical system (HCPS), a composite intelligent system where interactions among humans, cyberspace, and physical assets are orchestrated across diverse manufacturing levels and phases. Understanding the pivotal roles played by humans in these advanced systems is of paramount importance. Nonetheless, the exploration of HCPS within the context of Industry 5.0 remains in its infancy. This paper presents a holistic literature review of industrial HCPS from a human-centric perspective. A united architecture is employed to encompass the aspects of cognitive-to-technology integration and human-to-human interaction in HCPS, highlighting human-in-the-loop, human-on-the-loop, and human-in-the-society paradigms. The mechanisms of these paradigms and their effects on design, production, and service are investigated to expand the research landscape of intelligent manufacturing in Industry 5.0. Key enabling technologies that facilitate harmonious tri-space integration are introduced, and the future challenges of industrial HCPS are discussed. This work is expected to attract more open discussions and in-depth research on HCPS in the new industrial revolution era. Note to Practitioners-This paper is motivated by the emergence of Industry 5.0 that integrates humans into cyber-physical systems to offset drawbacks on both sides. It presents an overview of HCPS-related works to identify the state-of-the-art and open problems in the Industry 5.0 era. The review of HCPS applications in the design, production, and service phases can benefit engineers in the intelligent manufacturing area. Key enabling technologies on human ability augmentation, human-robot interaction, digital twin, human-cyber-physical data fusion, crowdsourcing, and system modeling, are analyzed to attract researchers in broader research fields to join in the development of industrial HCPS.</t>
  </si>
  <si>
    <t>Human-Cyber-Physical System for Industry 5.0: A Review From a Human-Centric Perspective</t>
  </si>
  <si>
    <t>Lou, Shanhe; Hu, Zhongxu; Zhang, Yiran; Feng, Yixiong; Zhou, MengChu; Lv, Chen</t>
  </si>
  <si>
    <t>10.1016/j.teler.2024.100124</t>
  </si>
  <si>
    <t>International policy agendas are increasingly focusing on the 21st century skills needed by future workers in response to Industry 4.0. In this study, we conduct a bibliometric analysis of 2662 articles published by 6579 authors in the last two decades to understand the structure of the scholarly knowledge in this field. We first identify influential articles, documents, journals and trends in this literature. We use co-citation analysis to identify foundational themes in the development of 21st century skills literature, then using bibliometric coupling, we identify communities in the current research front. We then use co-word analysis to identify future directions in the field. Overall, we find that research on 21st century skills has grown exponentially in the past two decades, however, few researchers focus primarily on this topic. The existing research is primarily dominated by psychologists, education researchers and technology researchers. We also find that specific disciplines such as industrial engineering and nursing are prominent contributors in the field, and that critical thinking and computational thinking are key areas of focus.</t>
  </si>
  <si>
    <t>Understanding 21st century skills needed in response to industry 4.0: Exploring scholarly insights using bibliometric analysis</t>
  </si>
  <si>
    <t>Saleem, Sumayya; Dhuey, Elizabeth; White, Linda; Perlman, Michal</t>
  </si>
  <si>
    <t>10.1080/10447318.2024.2319914</t>
  </si>
  <si>
    <t>The increased prevalence of human-AI collaboration is reshaping the manufacturing sector, fundamentally changing the nature of human work and training needs. While high automation improves performance when functioning correctly, it can lead to problematic human performance (e.g., defect detection accuracy, response time) when operators are required to intervene and assume manual control of decision-making responsibilities. As AI capability reaches higher levels of automation and human-AI collaboration becomes ubiquitous, addressing these performance issues is crucial. Proper worker training, focusing on skill-based, cognitive, and affective outcomes, and nurturing motivation and engagement, can be a mitigation strategy. However, most training research in manufacturing has prioritized the effectiveness of a technology for training, rather than how training design influences motivation and engagement, key to training success and longevity. The current study explored how training workers using an AI system affected their motivation, engagement, and skill acquisition. Specifically, we manipulated the level of automation of decision selection of an AI used for the training of 102 participants for a quality control task. Findings indicated that fully automated decision selection negatively impacted perceived autonomy, self-determined motivation, behavioral task engagement, and skill acquisition during training. Conversely, partially automated AI-enhanced motivation and engagement, enabling participants to better adapt to AI failure by developing necessary skills. The results suggest that involving workers in decision-making during training, using AI as a decision aid rather than a decision selector, yields more positive outcomes. This approach ensures that the human aspect of manufacturing work is not overlooked, maintaining a balance between technological advancement and human skill development, motivation, and engagement. These findings can be applied to enhance real-world manufacturing practices by designing training programs that better develop operators' technical, methodological, and personal skills, though companies may face challenges in allocating substantial resources for training redevelopment and continuously adapting these programs to keep pace with evolving technology.</t>
  </si>
  <si>
    <t>Practice With Less AI Makes Perfect: Partially Automated AI During Training Leads to Better Worker Motivation, Engagement, and Skill Acquisition</t>
  </si>
  <si>
    <t>Passalacqua, Mario; Pellerin, Robert; Yahia, Esma; Magnani, Florian; Rosin, Frederic; Joblot, Laurent; Leger, Pierre-Majorique</t>
  </si>
  <si>
    <t>10.1108/JES-02-2024-0067</t>
  </si>
  <si>
    <t>PurposeThis study aims to quantify the concept of Industry 5.0, with a focus on human-centricity in the manufacturing sector.Design/methodology/approachThe panel nonlinear autoregressive distributed lag method is applied to assess asymmetry and vulnerability in the food, textile, chemical manufacturing, high-tech and transportation sectors. The robustness of the results is tested using a panel Granger non-causality test and panel vector autoregressive models.FindingsThis study finds that financial unions, fair internal markets, gender and youth participation are significant factors for human centricity in the manufacturing sectors. The NARDL results suggest that both the chemical and high-tech industries human participation are insignificant in both the long run and short run. The results of the food industry are significant in both the sort run and the long run.Research limitations/implicationsManufacturing sectors need to create sustainable employment strategies that lead to stable, enduring and satisfying jobs in order to achieve human centricity. Involve skilled workers in important decision-making processes and empower them with technology.Originality/valueThis study differed from prior research in several ways. Firstly, it incorporates the social dimension as a control variable in the pursuit of I5.0 implementation across various manufacturing sectors. Secondly, it quantifies the human-centricity aspect of I5.0 within these sectors.</t>
  </si>
  <si>
    <t>Socio-economic dimensions and human centricity in Industry 5.0: a study on manufacturing sectors in central and Eastern European economies</t>
  </si>
  <si>
    <t>Singh, Devesh; Cohen, Viktorija</t>
  </si>
  <si>
    <t>10.1080/00207543.2024.2372009</t>
  </si>
  <si>
    <t>This paper explores the human-centric orientation of manufacturers within Industry 5.0 (I5.0), emphasising the synergy between competence management practices and emerging technologies in fostering capabilities for product innovation. The study places specific emphasis on ecological and digital product innovations, viewing them as crucial components of the I5.0 approach. By leveraging data from the German Manufacturing Survey 2022, which includes responses from 1,334 manufacturing firms, quantitative empirical analyses yield valuable insights for production system research. The findings indicate that a human-centric I5.0 approach enhances a manufacturer's capability to generate product innovations, with employee involvement reinforcing this effect. Eco-oriented product innovations, however, exhibit threshold effects, underscoring the importance of achieving specific levels of human-centric I5.0 orientation before witnessing an augmented capability for eco-innovation. On the contrary, regarding digital innovation, our results indicate a lack of correlation between a human-centric I5.0 approach and the generation of digital-oriented product innovations. However, in terms of digital-oriented product innovations, our analyses again show that employees' involvement plays a significant role. From a practical standpoint, this research offers valuable insights for managers in manufacturing companies into establishing and implementing human-centred I5.0 strategies, as well as leveraging them to enhance product innovation outcomes.</t>
  </si>
  <si>
    <t>Fostering innovation by complementing human competences and emerging technologies: an industry 5.0 perspective</t>
  </si>
  <si>
    <t>Horvat, Djerdj; Jaeger, Angela; Lerch, Christian M.</t>
  </si>
  <si>
    <t>10.1108/MRR-07-2023-0496</t>
  </si>
  <si>
    <t>Purpose - This review aims to investigate the impact of Industry 4.0 on talent development, emphasizing the need to redefine talent for the future of work. By exploring the evolving job requirements, the research seeks to map the competencies essential for success in Industry 4.0 and provide insights for developing talent to stay competitive in the digital era. Design/methodology/approach - The review uses a comprehensive literature review to systematically trace the evolution of talent and identify the evolving competencies needed for Industry 4.0. Drawing upon established theoretical frameworks of resource-based view, human capital theory and organizational learning theory, this review identifies key factors influencing talent development and Industry 4.0 competencies. Findings - The findings reveal that the emergence of automated technologies has altered the traditional understanding of jobs and highlights the importance of talent development aligned with Industry 4.0. By investing in developing Industry 4.0 competencies, organizations empower employees to navigate change and remain competitive. Effective talent management strategies contribute to retaining talented individuals and achieving sustainable competitive advantage for organizations. Practical implications - This study has implications for educational institutions in guiding their curriculum, for organizations to identify the skills and talents necessary to adapt to Industry 4.0 and for the government to inform policy changes that contribute to the global economy and promote a skilled workforce. Originality/value - This research contributes to the existing literature by comprehensively examining talent in the context of Industry 4.0. It offers a nuanced understanding of the role of talent management in the intersection of talent, competencies and changing technologies in future-proofing organizations.</t>
  </si>
  <si>
    <t>Unlocking the potential: redefining talent and competency mapping for Industry 4.0</t>
  </si>
  <si>
    <t>Marlapudi, Kiran; Lenka, Usha</t>
  </si>
  <si>
    <t>10.3390/su16167166</t>
  </si>
  <si>
    <t>The philosophy of Industry 5.0 recognises the transformative power of the industrial sector to add value to society and employees. Industry 5.0 is distinct from its predecessors because it relies on a tripod of sustainability, human centricity, and resilience. These three thematic principles aim to improve work safety, research, and innovation and strengthen industrial resilience and competitiveness. However, a perfect storm is brewing for the future of work, brought about by the concerning trends of displacement and low skill levels of workers' competencies in handling the new technologies of Industry 5.0 in emerging economies. This conceptual paper will describe Industry 5.0 and provide historical insights on the importance of acquiring the desired twenty-first-century competencies needed in the workforce for Industry 5.0 and how these competencies can be cultivated. Two research questions guided the study in identifying these twenty-first-century competencies, how these competencies can be cultivated and taught in the education curriculum and policies of emerging economies, and the crucial importance of adapting Industry 5.0 to these emerging economies. The study concluded that emerging economies must play an active role in shaping the future by creating policies that will advance social stability, resource preservation, and climate objectives, which will enable more productive production processes with lower waste and energy usage.</t>
  </si>
  <si>
    <t>Twenty-First Century Competencies; about Competencies for Industry 5.0 and the Opportunities for Emerging Economies</t>
  </si>
  <si>
    <t>Ikenga, Godwin Uzoamaka; van der Sijde, Peter</t>
  </si>
  <si>
    <t>10.3389/feduc.2024.1415800</t>
  </si>
  <si>
    <t>Introduction Industry 5.0 is the next phase of industrial work that integrates robots and artificial intelligence to boost productivity and economic growth. It emphasizes a balance between human creativity and technological precision, built on three pillars: human centrality, sustainability, and resilience. Corporations and educational institutions must adopt an integrated approach to training their future workforce, emphasizing digital and key competencies such as creativity, communication, collaboration, and critical thinking. Higher education institutions must measure digital competencies and other key Industry 5.0 competencies to prepare students for a sustainable future. However, there is a need to identify appropriate scientific instruments that can comprehensively evaluate these competencies. Methods This study conducted a Systematic Literature Review to analyze the existing digital competency assessment instruments in higher education from 2013-2023. The focus was on instruments that measure digital competencies and core competencies for Industry 5.0, such as creativity, communication, collaboration, and critical thinking. The search process began with a strategy applied across various databases, including ERIC, Google Scholar, ProQuest, Scopus, and Web of Science, to cover a broad range of literature on the design and validation of digital competency assessment tools. Results This search generated a total of 9,563 academic papers. Inclusion, exclusion, and quality filters were applied to select 112 articles for detailed analysis. Among these 112 articles, 46 focused on designing and validating digital competency assessment instruments in higher education. Within the reviewed literature, surveys and questionnaires emerged as the predominant methods utilized for this purpose. This study found a direct relationship between digital competencies and essential skills like communication and critical thinking. Discussion The study concludes that assessment tools should integrate a wide range of competencies, and students and educators should be actively involved in developing these skills. Future research should focus on designing tools that effectively evaluate these competencies in dynamic work contexts. Assessment instruments should cover a broader range of competencies, including creativity and collaboration, to meet the demands of Industry 5.0. Reliable assessments of digital competencies and soft skills are crucial, with a need for appropriate reliability tests that do not impact students' preparedness for labor market challenges.</t>
  </si>
  <si>
    <t>Exploring digital competencies in higher education: design and validation of instruments for the era of Industry 5.0</t>
  </si>
  <si>
    <t>Pelaez-Sanchez, Iris Cristina; Glasserman-Morales, Leonardo David; Rocha-Feregrino, Gerardo</t>
  </si>
  <si>
    <t>10.24867/IJIEM-2024-4-367</t>
  </si>
  <si>
    <t>Integrating Industry 4.0 technologies in Lean Manufacturing shop floors is reshaping job profiles, emphasising increased task variety and the demand for diverse skills among workers. The conventional perception of operators solely performing specialised tasks is transforming into one where they are viewed as flexible production resources capable of managing a spectrum of activities. The accompanying flexibility necessitates the enlargement and enrichment of skills and responsibilities undertaken by workers on Digital Lean shop floors. This research delves into the evolving definitions of Job Enrichment and Job Enlargement as discerned by Lean Manufacturing and Industry 4.0 experts through a comprehensive Delphi study. The investigation of these concepts holds theoretical and practical significance, as they serve as pivotal techniques in the (re-)design of job profiles. Understanding their current meanings is crucial, given their potential to elevate the motivational levels of workers, enhance job satisfaction, and consequently improve work performance and productivity. This exploration is essential in pursuing socially sustainable factories in the (near-)future, aligning with the transformative goals of Industry 4.0, and emphasising the integral role played by Lean Manufacturing practices in shaping the workforce dynamics of tomorrow.</t>
  </si>
  <si>
    <t>On Job Profiles Enlargement and Enrichment when Lean and Industry 4.0 Paradigms Meet</t>
  </si>
  <si>
    <t>Cimini, C.; Lagorio, A.; Romero, D.; Gaiardelli, P.; Tortorella, G. L.</t>
  </si>
  <si>
    <t>10.1007/978-3-031-83432-5_29</t>
  </si>
  <si>
    <t>Digital transformation, driven by the digital revolution and globalization, has become essential for businesses, as they must constantly adapt to global technological advances to maintain their competitiveness. However, this process has also highlighted a digital gap in the labor market, where opportunities vary depending on workers' skills. Knowledge-intensive and technology-driven companies seek highly qualified personnel, prioritizing skills and abilities necessary for intellectual roles rather than routine tasks. Therefore, the objective of this research is to determine the influence of the degree of worker's skills in technology-based companies in Sinaloa on the distribution of their salaries, considering the impact of automation and technological advancements. This study, of a quantitative, non-experimental, cross-sectional and descriptive nature, selected companies that use characteristic technologies of Industry 4.0 in Sinaloa. Data was collected through an online questionnaire distributed between November 2022 and March 2023. The questionnaire was answered by 88 workers of 41 technology-based companies. For data analysis, specialized software such as EViews and SPSS were used. The results revealed a significant influence of digital skills on employee compensation was observed, with noticeable salary differences between those with specialized and advanced skills compared to their less qualified counterparts.</t>
  </si>
  <si>
    <t>Digital Transformation and Workforce Skills in Technology-Based Companies: Navigating Sinaloa's Industry 4.0</t>
  </si>
  <si>
    <t>Romero-Rubio, Salvador A.; Becerra-Perez, Luis A.; Castillo-Arce, Miriam L.; Figueroa-Elenes, Jorge R.</t>
  </si>
  <si>
    <t>10.15488/18885</t>
  </si>
  <si>
    <t>This article examines the transformative effects of Smart Factory technologies - such as human-robot collaboration, intelligent assistance systems and cyber-physical production systems - on organizational design, with a particular focus on central fields of action for Human Resources management (HRM) and operational management. A case study of a German automotive supplier is used to examine how digitalization and automation are changing human work and organizational structures. Two future scenarios for organizational models are proposed: the swarm organization, which consists exclusively of highly qualified employees while robots take over routine tasks, and the polarized organization, which is characterized by a division between highly qualified specialists and low-skilled employees. Each scenario brings different challenges and opportunities for HR management, as companies need to adapt to digital skills, new models of collaboration and the management of a highly specialized or polarized workforce. This paper provides a conceptual framework and actionable insights for HRM and production management to manage the shift towards advanced, automated organizational models and ensure a smooth transition to the Smart Factory of the future.</t>
  </si>
  <si>
    <t>Human or Robot Resource Management? The Future of Work in the Digital Transformation of Manufacturing Companies</t>
  </si>
  <si>
    <t>Pfeuffer, Katharina; Fischer, Sophie; Schmitt, Jan; Braeutigam, Volker</t>
  </si>
  <si>
    <t>10.1007/978-3-031-93508-4_4</t>
  </si>
  <si>
    <t>Human-machine interaction is increasingly important in industry, and this trend will only intensify with the rise of Industry 5.0. Human operators have skills that need to be adapted when using machines to achieve the best results. It is crucial to highlight the operator's skills and understand how they use and adapt them [19]. A rigorous description of these skills is necessary to compare performance with and without robot assistance. Predicate logic, used by Vergnaud within Piaget's scheme concept, offers a promising approach. However, this theory doesn't account for cognitive system constraints, such as the timing of actions, the limitation of cognitive resources, the parallelization of tasks, or the activation of automatic gestures contrary to optimal knowledge. Integrating these constraints is essential for representing agent skills understanding skill transfer between biological and mechanical structures. Cognitive architectures models [2] address these needs by describing cognitive structure and can be combined with the scheme for mutual benefit. Welding provides a relevant case study, as it highlights the challenges faced by operators, even highly skilled ones. Welding's complexity stems from the need for constant skill adaptation to variable parameters like part position and process. This adaptation is crucial, as weld quality, a key factor, is only assessed afterward via destructive testing. Thus, the welder is confronted with a complex perception-decisionaction cycle, where the evaluation of the impact of his actions is delayed and where errors are definitive. This dynamic underscores the importance of understanding and modeling the skills of operators.</t>
  </si>
  <si>
    <t>A Novel Skill Modeling Approach: Integrating Vergnaud's Scheme with Cognitive Architectures</t>
  </si>
  <si>
    <t>Lenat, Antoine; Cheminat, Olivier; Chablat, Damien; Charron, Camilo</t>
  </si>
  <si>
    <t>10.4324/9781003502272-8</t>
  </si>
  <si>
    <t>Exploring workforce skills in Industry 5.0 amid cultural diversity</t>
  </si>
  <si>
    <t>Knap-Stefaniuk, Agnieszka</t>
  </si>
  <si>
    <t>10.24818/EA/2025/68/145</t>
  </si>
  <si>
    <t>Industrial Revolution 4.0, with its emphasis on smart manufacturing, has a profound impact on traditional employment. This study aims to examine changes in firms' employment decisions in the context of Industry 4.0, shedding light on the conflict between liberalism's market mechanisms and statism's government interventions. Given China's status as the world's largest emerging market, its unique politico economic structure and the global technological transformation of Industry 4.0 jointly shape a dynamic labor market that requires a balance between government intervention and market forces. Using a sample of publicly listed Chinese companies from 2007 to 2022, we employ a difference-indifferences (DID) approach and ordinary least squares (OLS) estimation to empirically investigate changes in firms' labor demand under Industry 4.0. To ensure robustness, we perform several other analyses, including parallel trend tests and placebo tests. Our results indicate that Industry 4.0 reduces the overall labor demand of firms, characterized by a decrease in low-skilled workers and an increase in high-skilled workers. Furthermore, a triple difference model reveals that market forces exacerbate the negative employment effects of Industry 4.0, whereas government interventions mitigate these effects to some extent. Our findings offer a new perspective on how Industry 4.0 influences the employment market within the frameworks of statism and liberalism. It also proposes a potential resolution to the conflict between liberalism and statism in the context of Industry 4.0, while providing valuable insight into corporate employment decisions.</t>
  </si>
  <si>
    <t>NAVIGATING EMPLOYMENT TRANSFORMATIONS: LIBERALISM VS. STATISM IN THE ERA OF INDUSTRY 4.0</t>
  </si>
  <si>
    <t>Wang, Chuanlin; Yan, Guowan; Yang, Jing</t>
  </si>
  <si>
    <t>10.1016/j.aei.2025.103259</t>
  </si>
  <si>
    <t>Nowadays, Industry 5.0 marks a transformative shift from the focus on efficiency to a human-centered approach, emphasizing the principles of human-AI hybrid systems. This mode prioritizes intelligent technology that supports human abilities rather than replacing them, especially in safety-critical fields like air traffic management (ATM) with human controllers playing an essential role in maintaining safe and efficient operations. Quantifying the task demand of air traffic controllers (ATCOs) is vital to ensure optimal taskload management, thereby assisting in mitigating the risk of human error and promoting sustained operational performance. To realize this aim, this research proposes a human-centric model for task demand assessment based on unsupervised learningassisted eye movement measure. Initially, two data streams are gathered from human-in-the-loop visual tasks, capturing flight information on the radar screen and eye-tracking data. These data streams are then synchronized and merged by aligning their timestamps. Subsequently, an unsupervised learning-based clustering approach is implemented, utilizing the OPTICS model to identify areas of interest based on aircraft positions, along with the K-Means model to categorize task intensity levels using the derived eye movement data. Finally, a task demand score index is developed for each task intensity level and across all task categories, with parameter weights determined through an entropy-based method. Comprehensive results and analyses are presented to illustrate the method's applicability and effectiveness. This research paves the way for quantitatively understanding the specific taskload placed on ATCOs.</t>
  </si>
  <si>
    <t>A human-centric model for task demand assessment based on unsupervised learning-assisted eye movement measure</t>
  </si>
  <si>
    <t>Liu, Bufan; Lye, Sun Woh; Yeo, Kai Xiang; Chen, Chun-Hsien</t>
  </si>
  <si>
    <t>10.1016/j.jenvman.2025.124982</t>
  </si>
  <si>
    <t>Given the need for a transition to a circular economy (CE), investing in professional training and skill development is becoming increasingly important. In this context, educational programs need to equip the new generation of workers with the crucial skills demanded by the labor market. However, there is a lack of a comprehensive and holistic vision of the skills required to develop circular systems and to align training programs accordingly. Using a multimethod research approach that includes a systematic literature review, interviews with manufacturing companies, a survey, and a market analysis of CE educational courses, a gap analysis has been conducted to identify the gaps existing between current CE courses (as-is situation) and the skills considered critical both from a theoretical and an empirical perspective (to-be situation). As a result, a framework considering skills to be fostered at Higher Education (HE) and Vocational Education and Training (VET) levels was developed. Overall, the current CE courses predominantly focus on developing technical skills related to circular product design and circular (re)manufacturing processes, while soft and digital skills are overlooked. The framework acts as a visual starting point in providing valuable recommendations on which skills CE education programs should direct their endeavour. This study can help not only academics design appropriate educational programs but also practitioners aimed at addressing the existing skills gap.</t>
  </si>
  <si>
    <t>Enhancing Circular Economy education and training for the manufacturing sector: A holistic skills framework</t>
  </si>
  <si>
    <t>Trevisan, Adriana Hofmann; Boscarato, Alessia; Acerbi, Federica; Terzi, Sergio; Sassanelli, Claudio</t>
  </si>
  <si>
    <t>10.1080/0951192X.2025.2478004</t>
  </si>
  <si>
    <t>The fourth industrial revolution (I4.0) is driving the development of automated and intelligent manufacturing systems, but managing these systems poses challenges, especially for maintenance and process control. The emerging Industry 5.0 (I5.0) concept advocates for a human-centered approach, integrating human skills with advanced technologies to address such challenges. This study introduces a novel holistic evaluation of ergonomics, moving beyond traditional physical assessments to include cognitive ergonomics, thus providing a more comprehensive analysis of operator interactions with industrial systems. The proposed approach leverages Virtual Reality (VR) simulations combined with wearable devices to collect data on users' movements and physiological parameters. This enables simultaneous evaluation of physical workload and cognitive demands, fostering early identification of ergonomic issues in the design process. Unlike traditional methods, our framework emphasizes a deeper integration of devices for enhanced data analysis, ensuring that both physical and cognitive factors are addressed. As a case study, the redesign of an automated packaging machine was undertaken. Results demonstrated significant ergonomic improvements, reducing the EAWS (European Assessment Work-Sheet) score (from 30% to 50% approx.) and incorporating cognitive ergonomics into the evaluation. These findings highlight the potential of this approach to enhance the operator's experience and optimize human-machine interaction in modern industrial environments.</t>
  </si>
  <si>
    <t>Enhancing automated production lines with human-centricity: how to combine virtual reality simulation and human data analysis</t>
  </si>
  <si>
    <t>Grandi, Fabio; Morganti, Alessio; Khamaisi, Riccardo Karim; Peruzzini, Margherita; Pellicciari, Marcello</t>
  </si>
  <si>
    <t>10.1051/mattech/2025006</t>
  </si>
  <si>
    <t>The article is based on the Bridges 5.0 project, which looks at how Industry 5.0 can be designed as a successor to Industry 4.0 by promoting aspects of human-centricity, sustainability and resilience. The project focuses on skill requirements and new approaches to skills development that bridge Industry 4.0 with Industry 5.0. Insofar as Industry 5.0 is to be understood as an evolving concept, it is also a process of its profiling in relation to Industry 4.0. This requires an exploration of the distinctive features of Industry 5.0. An examination of the EU's basic 5.0-concept reveals a dual intention: Human-centricity, sustainability and resilience should be promoted within the company framework, and, at the same time, the work and production process of the companies should no longer primarily serve the interests of the shareholders but rather contribute to solving societal problems. Against this background we want to argue that the EU concept of Industry 5.0 can be understood as a multidimensional innovation ecosystem and as such can contribute to both the humanisation of working life and the democratisation of socio-ecological transformation. To this end, it is necessary, on the one hand, to consider current company-related developments (e.g. in advanced approaches in the steel sector) and, on the other hand, to examine perspectives for opening up companies to society must be examined. While the academic debate mainly focuses on the enterprise level, we want to show that the Industry 5.0 approach encourages the search for solutions to democratise the socio-ecological transformation. This requires a broadening of relevant external stakeholders - especially the civil society - that should have an impact on company decisions. Although the EU explicitly calls civil society elements to drive change, further conceptual underpinning of this ambition is still lacking. Proven and tested practicable forms of collaboration between civil society and company actors are hard to find but at least some tentative approaches (e.g., transformation councils and networks) can be outlined.</t>
  </si>
  <si>
    <t>Industry 5.0: making workers and civil society strong - a comprehensive approach for skill-based human centricity and stronger focus on social challenges</t>
  </si>
  <si>
    <t>Kopp, Ralf; Schroeder, Antonius</t>
  </si>
  <si>
    <t>10.1108/K-10-2024-2918</t>
  </si>
  <si>
    <t>Purpose This study investigates the perspective of small and medium-sized enterprises (SMEs) in the North-East Region of Romania regarding the adoption of artificial intelligence (AI) systems. The research aims to examine the competencies required for employees from the perspective of both the business environment and the educational sector, focusing on aligning educational programmes with the needs of Industry 4.0. Design/methodology/approach A qualitative research method was employed, using data obtained from interviews conducted with managers from SMEs (160 interviews) and teaching staff (85 interviews) in the North-East Region of Romania. The interviews were processed using NVivo software. The study evaluates both the business environment's perception of necessary employee skills and the educational environment's perspective on developing relevant competencies for the workforce. Findings The results indicate a growing demand for meta-competencies related to AI usage among employees. Additionally, there is a recognized need for coordinated efforts between the educational sector and industry to better align educational programmes with the competency requirements of Industry 4.0. Research limitations/implicationsThe study is limited to the North-East Region of Romania, focusing specifically on SMEs and educational institutions in that area. Originality/value This study fills a gap in the existing literature by providing a focused analysis of AI adoption at the SME level. By examining the intersection of AI technology, workforce competencies and educational preparation in the context of Industry 4.0, this research contributes to understanding the evolving role of AI in shaping both employee profiles and organizational needs.</t>
  </si>
  <si>
    <t>Current status and perspectives regarding the skills and meta-competencies needed by employees in the era 4.0</t>
  </si>
  <si>
    <t>Neamtu, Daniela Mihaela; Bejinaru, Ruxandra; Anichiti, Alexandru; Butnaru, Gina Ionela; Hapenciuc, Cristian Valentin</t>
  </si>
  <si>
    <t>10.22306/al.v12i2.618</t>
  </si>
  <si>
    <t>digital transformation associated with Industry 4.0 is fundamentally changing the labour market,creating a need for new but also evolving employee competencies.This paper explores the future need for competencies that will be essential for successful employment in this dynamically changing environment. Based on a survey realized among Slovak industrial companies and using the AHP method,key competencies for employees at the operationalmanagement level were identified and ranked. The findings showthat a successful operational manager must combinehard skills with digital systems and soft skills. The competencieshat were identified as realistically the most important are in line with global trends. This confirms that employees who wanttobe prepared for the future and new challengesmust integrate technological literacy with their personal and managerial competencies. Furethermore, the importancefoefficient management of logistics processess, including theoptimisation of material and financial flows, is increasing, which requires specific competencies in logistic and financial management. The paper highlights the need forcmpanies to invest in education, reskilling and up-skilling oftheir employees to increase their competitivenessnd aat the same time to eliminate the factors that prevent them fromsuccessfully implementing Industry 4.0 principles andtechniques.The paper concludes with an overview of the expectedtrends in the labour market and highlights the needotprepare for the new challenges and opportunities that Industry 4.0brings.</t>
  </si>
  <si>
    <t>Changes of competencies in the labour market causedby the implementation of Industry 4.0</t>
  </si>
  <si>
    <t>Lehutova, Adriana; Cagala, Matus; Mlkva, Miroslava</t>
  </si>
  <si>
    <t>10.1080/00207543.2025.2512226</t>
  </si>
  <si>
    <t>The Flexible Job-Shop Scheduling Problem (FJSP) plays a crucial role in Industry 5.0 by enabling adaptive resource allocation and improving system resilience in manufacturing systems. However, FJSP considering skilled workers can be challenging due to the complex prioritisation and processing dependencies between operations, machines, and workers. Recently, learning priority dispatching rules (PDRs) using Deep Reinforcement Learning (DRL) has achieved great empirical performance for solving FJSP. To address the aforementioned challenges, this article proposes a novel scheduling method for FJSP considering skilled workers leveraging Multi-domain Graph Attention Networks (MDGAT) to extract state representation of complex dependencies and realise high-quality decision-making. First, a heterogeneous scheduling graph for the state of the Markov decision process is designed that integrates states about operation, machine, and worker nodes as well as dependencies between them. Furthermore, an MDGAT is designed that includes the operation representation modelling, the machine representation modelling, the worker representation modelling, and the representation fusion module. By computing node embeddings, semantic embeddings, and global embedding of multiple elements in heterogeneous scheduling graphs, MDGAT captures the complex latent relationships among operations, machines, and workers for supporting high-quality decision-making. Experimental results demonstrate that MDGATRL outperforms traditional priority dispatching rules-based methods and existing DRL-based methods.</t>
  </si>
  <si>
    <t>Solving flexible job-shop problem considering skilled workers via multi-domain graph attention network</t>
  </si>
  <si>
    <t>Zhong, Ruirui; Feng, Yixiong; Zhang, Ansi; Li, Chuanjiang; Jin, Kebing; Li, Zhiwu; Tan, Jianrong</t>
  </si>
  <si>
    <t>10.1108/ET-03-2024-0105</t>
  </si>
  <si>
    <t>PurposeThis study intends to promote social sustainability by addressing the shifting skill expectations for recent graduates in response to changing employer demands within the industry 5.0 framework. It tries to identify the best combination of socially sustainable skills that will improve graduates' employability and align them with industry expectations.Design/methodology/approachThis study analyses data obtained from 187 industry experts using an exploratory method and Structural Equation Modelling with AMOS software. Confirmatory Factor Analysis is used to validate seven unique socially sustainable components, which are then examined using a route model to determine their relationship to overall graduate employability (OGE).FindingsThe study highlights the skills and competences that have a major impact on graduate success in a labour market that is changing quickly by identifying seven important socially sustainable characteristics that influence OGE within Industry 5.0. The results show that employability is positively impacted by analytical, cognitive, leadership, self-efficacy and technology abilities (with an emphasis on social sustainability). Emotional intelligence and decision-making abilities, with a focus on social sustainability, have little influence, nevertheless.Research limitations/implicationsBy highlighting the complex role of emotional intelligence and decision-making abilities in employability from a social sustainability perspective, this study challenges conventional viewpoints and advances the theoretical understanding of socially sustainable employability within Industry 5.0.Practical implicationsThe results offer businesses and higher education institutions (HEIs) with practical advice on how to improve social sustainability in the workforce. Employers can modify hiring and personnel management practices to match the competences most valued in Industry 5.0, while HEIs can modify their curricula to concentrate on the most significant employable skills. A workforce that is not only technically skilled but also socially conscious and flexible enough to meet new industrial problems is fostered by this alignment.Originality/valueThis research will be highly valuable to the higher education institutes, universities, students, faculty members, government who is making the policies.</t>
  </si>
  <si>
    <t>Cultivating socially sustainable employability in Industry 5.0: exploring the impact of specific skills on the employability of management graduates</t>
  </si>
  <si>
    <t>Mohan, Megha; Sharma, Pooja; Dana, Leo Paul</t>
  </si>
  <si>
    <t>10.1007/s00170-025-16524-5</t>
  </si>
  <si>
    <t>The UK is the twelfth-largest manufacturing nation globally, yet its adoption of digital manufacturing technologies (DMTs) lags behind other European countries. In an era where industrial automation and digital transformation are essential for maintaining competitiveness, understanding the human factors influencing the acceptance and implementation of these technologies is critical. This study examines the perceptions of 313 UK manufacturing employees regarding the usefulness, ease of use, and workplace impact of DMTs. Findings indicate that while employees recognise the potential benefits of DMTs such as increased productivity, improved product quality, and enhanced competitiveness, concerns remain regarding ease of use, workforce upskilling, and physical interaction with new technologies. Notably, employees with lower educational qualifications expressed greater scepticism about the applicability of DMTs. Furthermore, those working in companies that had already implemented digital technologies reported more positive perceptions compared to non-users, emphasising the role of experience in shaping attitudes. The study highlights the need for targeted training and change management strategies to facilitate smoother workforce adaptation to digital advancements. These findings provide insights for policymakers, industry leaders, and system designers aiming to integrate human-centric approaches in the transition to Industry 4.0 and beyond.</t>
  </si>
  <si>
    <t>Human factors in digital manufacturing technology adoption: a workforce perspective</t>
  </si>
  <si>
    <t>Oostveen, Anne-Marie; Eimontaite, Iveta; Fletcher, Sarah</t>
  </si>
  <si>
    <t>10.1108/TQM-07-2025-0402</t>
  </si>
  <si>
    <t>Purpose-This study aims to explore the emerging characteristics of Human Resource Management 5.0 (HRM 5.0) and the skills workers require in the Industry 5.0 era. The goal is to understand how HRM is evolving in response to the challenges posed by the technological, organizational and value transition. Design/methodology/approach-A systematic literature review and bibliometric analysis was conducted on a corpus of articles selected from Scopus and Web of Science, using mapping and thematic clustering tools. The analysis identified the main research strands and relationships between emerging human resource (HR) practices and required skills. Findings-The results show that HRM 5.0 is based on increased human-centeredness, sustainability, human-machine integration and personalization of work. In this scenario, the competencies required of workers include advanced soft skills, digital skills, continuous learning capabilities and intercultural sensitivity. The review also highlights an increasing focus on quality of work life. Originality/value-This research provides one of the first conceptual systematizations of HRM 5.0 through a bibliometric approach. It contributes both to the theoretical debate on the transformations of work and the HR function and to managerial practice by suggesting strategic directions for the development of competencies and the design of sustainable, human-centered organizational models.</t>
  </si>
  <si>
    <t>The anatomy of human resource management (HRM) 5.0. A bibliometric review of practices and workforce skills</t>
  </si>
  <si>
    <t>Capolupo, Nicola; Maione, Gennaro; Supino, Stefania</t>
  </si>
  <si>
    <t>10.1080/00207543.2025.2569825</t>
  </si>
  <si>
    <t>In current human-centric systems, assembly tasks have become increasingly complex due to the transition to mass customisation, necessitating a deeper understanding of the relationship between human abilities and learning phenomena. Unlike previous studies, this work introduces a novel approach by explicitly quantifying the impact of minimum repetition training strategy and individual abilities on learning. Laboratory experiments were carried out with 98 subjects. Planning and problem-solving skills of participants were assessed using the Tower of London test, while manual dexterity was measured via the Purdue Pegboard Test. Subjects were asked to assemble two Lego models of different complexity during three single-repetition training sessions spaced four to five weeks apart. Each session was conducted using either paper-based procedures or assistive technology as support. A mixed-effects analysis was carried out to model learning effect. Results show that regression models perform better when observed data on individual abilities are considered. Findings reveal a significant learning effect during training even if only a single repetition is performed once every month for each product complexity investigated. These insights would help companies, engineers and managers in designing effective training strategies tailored to groups of subjects with specific abilities, thus reducing time and economics efforts.</t>
  </si>
  <si>
    <t>The effects of individual abilities and training strategy on learning: an empirical investigation in assembly tasks</t>
  </si>
  <si>
    <t>Lucchese, Andrea; Digiesi, Salvatore; Mossa, Giorgio</t>
  </si>
  <si>
    <t>10.1080/03043797.2025.2584067</t>
  </si>
  <si>
    <t>This systematic review develops a comprehensive framework for engineering competencies aligned with Industry 5.0 demands, addressing key gaps in education and workforce preparation. Industry 5.0 calls for a shift from traditional technical models to holistic frameworks integrating cognitive, functional, social, and meta-competencies, especially those emphasising human-centricity, adaptability, and interdisciplinary collaboration. The study identifies 30 future-ready competencies and introduces the Spherical Competency Model, capturing their dynamic and interdependent development. Three key theoretical contributions are made: (1) advancing Le Deist and Winterton's model by proposing a dual-role framework for meta-competencies, (2) offering a dynamic, quantifiable model of competency progression, and (3) enabling data-driven competency tracking through geometric formulation. The framework guides curriculum redesign, assessment, and professional development toward a human-centric, sustainable, and resilient future. Future research should empirically validate the model, apply AI-driven predictive analysis, and test its relevance across educational and cultural contexts.</t>
  </si>
  <si>
    <t>Competencies of a holistic engineer: towards the development of a competency model and curriculum framework for future-proof engineers</t>
  </si>
  <si>
    <t>Fernando, Alexa Ray; Ghazali, Nurzal Effiyana Binti; Phang, Fatin Aliah; Abd Rahman, Nor Farahwahidah</t>
  </si>
  <si>
    <t>10.1080/21693277.2025.2525935</t>
  </si>
  <si>
    <t>The rapid development of automation and digital technologies poses significant challenges and opportunities for the future of work. One of the key issues is keeping the Human-in-the-loop while enhancing workers professional skills to adapt to the dynamic demands of the labour market. Within this gap, this paper proposes a novel approach that integrates a modified version of Wrights Learning Curve model and an upskilling model. The aim is to capture the skill learning progress by performing repetitive tasks and categorizing them into different skill levels. Finally, to demonstrate the approach, a case study of a manually executed workstation of a manufacturing process is introduced.</t>
  </si>
  <si>
    <t>Human professional skills assessment based on a modified learning curve model</t>
  </si>
  <si>
    <t>Alvarez, Angela Lago; Mohammed, Wael M.; Lastra, Jose Luis Martinez</t>
  </si>
  <si>
    <t>DOI Link</t>
  </si>
  <si>
    <t>DOI</t>
  </si>
  <si>
    <t>Publication Year</t>
  </si>
  <si>
    <t>Abstract</t>
  </si>
  <si>
    <t>Language</t>
  </si>
  <si>
    <t>Article Title</t>
  </si>
  <si>
    <t>Author Full Names</t>
  </si>
  <si>
    <t>We are presently transitioning from Era 4.0 to Era 5.0, which introduces several challenges, particularly in management. Researchers are closely examining the evolving labor market, and the skills workers require, in both the present and the near future. The emergence of Industrial Age 5.0 is reshaping the operational landscape of companies, significantly influencing the skill set expected from employees.
This chapter aims to present the essential skills crucial for Industry 5.0 employees. It primarily focuses on managers’ insights from various European countries. These managers operate in environments characterized by cultural diversity and lead multicultural teams. The central research question is, what skills are fundamental in the era of 5.0, as identified by managers operating within culturally diverse settings?
The research employs a combination of a literature review and findings from 12 in-depth interviews conducted in 2022 involving managers from Poland, Spain, Italy, and the Czech Republic. Building upon existing literature and her own research, the author reveals a shift toward valuing soft skills for Era 5.0 employees. Notably, four skill sets emerge prominently: problem-solving, interpersonal communication, technological proficiency, and self-management. Within the framework of Era 5.0 and amid cultural diversities, managers underscore the significance of intercultural communication, cultural intelligence, and effective relationship-building in multicultural teams.
The exploration of workers’ skills in Industry 5.0, particularly in managing diverse teams, remains an underexplored topic in the existing literature, especially within Polish publications. As a result, the conducted interviews are intended to provide initial guidance and a foundation for more comprehensive research pursued by other scholars. These efforts seek to build on the themes covered in this chapter.
The research outcomes are potentially significant for employees and managers functioning in culturally diverse workplaces, as well as for Human Resource departments within multinational corporations.</t>
  </si>
  <si>
    <t>10.1108/EJIM-12-2023-1139</t>
  </si>
  <si>
    <t>https://doi.org/10.1108/ejim-12-2023-1139</t>
  </si>
  <si>
    <t>Development_of_an_industry_4.0_competency_maturity_model</t>
  </si>
  <si>
    <t>1501-2574-1-SM</t>
  </si>
  <si>
    <t>NA</t>
  </si>
  <si>
    <t>3456401H_939-948a</t>
  </si>
  <si>
    <t>TSE5</t>
  </si>
  <si>
    <t>9th_2022_Changes_in_social_and_business_environment</t>
  </si>
  <si>
    <t>https://doi.org/10.1115/MSEC2020-8380</t>
  </si>
  <si>
    <t>10.1115/MSEC2020-8380</t>
  </si>
  <si>
    <t>Book_of_Proceedings_esdBaku2019_Online</t>
  </si>
  <si>
    <t>10.1109/ARSO.2018.8625850</t>
  </si>
  <si>
    <t>Challenges_and_Requirements_for_Employee_Qualification_in_the_Context_of_Human-Robot-Collaboration</t>
  </si>
  <si>
    <t>paper0005</t>
  </si>
  <si>
    <t>0.1109/IEEM.2018.8607719 </t>
  </si>
  <si>
    <t>https://doi.org/10.1109/IEEM.2018.8607719</t>
  </si>
  <si>
    <t>Advanced_Automation_for_SMEs_in_the_I4.0_Revolution_Engineering_Education_and_Employees_Training_in_the_Smart_Mini_Factory_Laboratory</t>
  </si>
  <si>
    <t>https://doi.org/10.21125/iceri.2017.1971</t>
  </si>
  <si>
    <t>10.21125/iceri.2017.1971</t>
  </si>
  <si>
    <t>https://doi.org/10.21125/edulearn.2017.1118</t>
  </si>
  <si>
    <t>10.21125/edulearn.2017.1118</t>
  </si>
  <si>
    <t>10.12783/dtetr/icpr2017/17598</t>
  </si>
  <si>
    <t>https://doi.org/10.12783/dtetr/icpr2017/17598</t>
  </si>
  <si>
    <t>Human_Resources_Management_Meta-Study_Analysis_of_Future_Competences_in_Industry_4_0</t>
  </si>
  <si>
    <t>s00170-025-16524-5</t>
  </si>
  <si>
    <t>II_2025_06_Lehutova_Cagala_Mlkva</t>
  </si>
  <si>
    <t>1-s2.0-S0301479725009582-main</t>
  </si>
  <si>
    <t>1-s2.0-S1474034625001521-main</t>
  </si>
  <si>
    <t>Article_3390</t>
  </si>
  <si>
    <t>Pfeuffer_2025_CPSL</t>
  </si>
  <si>
    <t>IJIEM_367</t>
  </si>
  <si>
    <t>feduc-09-1415800</t>
  </si>
  <si>
    <t>sustainability-16-07166</t>
  </si>
  <si>
    <t>Fostering innovation by complementing human competences and emerging technologies  an industry 5.0 perspective</t>
  </si>
  <si>
    <t>Practice With Less AI Makes Perfect  Partially Automated AI During Training Leads to Better Worker Motivation  Engagement  and Skill Acquisition</t>
  </si>
  <si>
    <t>1-s2.0-S2772503024000100-main</t>
  </si>
  <si>
    <t>Human-Cyber-Physical_System_for_Industry_5.0_A_Review_From_a_Human-Centric_Perspective</t>
  </si>
  <si>
    <t>economies-12-00035-v2</t>
  </si>
  <si>
    <t>1-s2.0-S0360835224000172-main</t>
  </si>
  <si>
    <t>SKILLAB_Skills_Matter</t>
  </si>
  <si>
    <t>A_Framework_for_Integrating_AI_into_Engineering_Education_Empowering_Human-Centered_Approach_for_Industry_5.0</t>
  </si>
  <si>
    <t>ATDE-52-ATDE240209</t>
  </si>
  <si>
    <t>The_New_Engineering_Education_to_Face_Industry_5.0_Challenges</t>
  </si>
  <si>
    <t>Unlocking_the_Future_of_INFOCOMM_Workforce_A_Visual_KSA_Matrix_Taxonomy_Approach_to_Education_and_Occupational_Profiles</t>
  </si>
  <si>
    <t>Education_for_Industry_5.0_and_ESD_Co-Creation_of_Engineering_Design_Challenges_with_Industry</t>
  </si>
  <si>
    <t>Towards_Warehouse_5.0_A_Framework_of_Human-Centered_Technologies</t>
  </si>
  <si>
    <t>Extended_Reality_Based_Education_and_Training_for_Human-Centric_Industry_5.0_Skill_Enhancement</t>
  </si>
  <si>
    <t>Study_of_Skills_for_Implementing_Industry_5.0_in_Industrial_Organizations</t>
  </si>
  <si>
    <t>Human work in the shift to Industry 4.0  a road map to the management of technological changes in manufacturing</t>
  </si>
  <si>
    <t>sustainability-15-16433</t>
  </si>
  <si>
    <t>1-s2.0-S2444569X23001403-main</t>
  </si>
  <si>
    <t>1-s2.0-S0040162523005292-main</t>
  </si>
  <si>
    <t>1-s2.0-S0959652623031694-main</t>
  </si>
  <si>
    <t>The_impact_of_Industry_4.0_implementation_on_required_general_competencies_of_employees_in_the_autom</t>
  </si>
  <si>
    <t>1-s2.0-S2405844023058784-main</t>
  </si>
  <si>
    <t>1-s2.0-S0007850623000872-main</t>
  </si>
  <si>
    <t>1-s2.0-S0007850623000768-main</t>
  </si>
  <si>
    <t>applsci-13-08547</t>
  </si>
  <si>
    <t>sustainability-15-11371</t>
  </si>
  <si>
    <t>sustainability-15-07472</t>
  </si>
  <si>
    <t>feduc-08-1150190</t>
  </si>
  <si>
    <t>sustainability-15-06981-v2</t>
  </si>
  <si>
    <t>s10479-023-05245-1</t>
  </si>
  <si>
    <t>c8_857_92</t>
  </si>
  <si>
    <t>1-s2.0-S2452414X23000109-main</t>
  </si>
  <si>
    <t>applsci-13-01637-v2</t>
  </si>
  <si>
    <t>sustainability-15-02781</t>
  </si>
  <si>
    <t>1-s2.0-S027861252300016X-main</t>
  </si>
  <si>
    <t>1-s2.0-S014829632300067X-main</t>
  </si>
  <si>
    <t>processes-11-00193</t>
  </si>
  <si>
    <t>de_Marchi_2023_J._Phys.__Conf._Ser._2526_012047</t>
  </si>
  <si>
    <t>Syed Muhammad Fahim</t>
  </si>
  <si>
    <t>Employee adaptability skills for Industry 4.0 success  a road map</t>
  </si>
  <si>
    <t>s11846-022-00613-w</t>
  </si>
  <si>
    <t>1-s2.0-S0040162522006060-main</t>
  </si>
  <si>
    <t>1916-23890-2-PB</t>
  </si>
  <si>
    <t>10641-Accepted Article-36573-1-10-20221130</t>
  </si>
  <si>
    <t>IJTech_IE-5875_Change-in-Labour-Force-Skillset-for-the-Fourth-Ind</t>
  </si>
  <si>
    <t>energies-15-07142-v2</t>
  </si>
  <si>
    <t>education-12-00663</t>
  </si>
  <si>
    <t>fpsyg-13-889129</t>
  </si>
  <si>
    <t>1-s2.0-S0360835222004922-main</t>
  </si>
  <si>
    <t>s10796-022-10308-y</t>
  </si>
  <si>
    <t>szalavetz-2022-digital-technologies-shaping-the-nature-and-routine-intensity-of-shopfloor-work</t>
  </si>
  <si>
    <t>recycling-07-00032</t>
  </si>
  <si>
    <t>s11192-022-04370-1</t>
  </si>
  <si>
    <t>ijm-02-2021-0085</t>
  </si>
  <si>
    <t>energies-15-02677</t>
  </si>
  <si>
    <t>1-s2.0-S0360835222001188-main</t>
  </si>
  <si>
    <t>Maintenance_4.0_Employees_Competencies_Systematic_Literature_Review</t>
  </si>
  <si>
    <t>1-s2.0-S2212827122001561-main</t>
  </si>
  <si>
    <t>1-s2.0-S2212827122003766-main</t>
  </si>
  <si>
    <t>mmscience_2022-12_a-view-on-human-capital-in-industry-4-0</t>
  </si>
  <si>
    <t>Ertman</t>
  </si>
  <si>
    <t>10.2399-yod.21.617715-2188564</t>
  </si>
  <si>
    <t>applsci-11-08544-v2</t>
  </si>
  <si>
    <t>s10489-021-02594-x</t>
  </si>
  <si>
    <t>s11036-021-01788-4</t>
  </si>
  <si>
    <t>Adaetal.2021</t>
  </si>
  <si>
    <t>s11612-021-00579-5</t>
  </si>
  <si>
    <t>1-s2.0-S0278612521000984-main</t>
  </si>
  <si>
    <t>1-s2.0-S0160791X21000476-main</t>
  </si>
  <si>
    <t>1-s2.0-S0954349X2030401X-main</t>
  </si>
  <si>
    <t>document</t>
  </si>
  <si>
    <t>Download</t>
  </si>
  <si>
    <t>0121122810 21 Bolek a kol. + SR</t>
  </si>
  <si>
    <t>auer,+4_Engineering+Curriculum+in+Support+of+Industry+4.0</t>
  </si>
  <si>
    <t>1-s2.0-S1877050921004415-main</t>
  </si>
  <si>
    <t>aini,+8714-Article+Text-43795-1-11-20211220+-+Final</t>
  </si>
  <si>
    <t>2. Marinas Marius, Marin Dinu (T)</t>
  </si>
  <si>
    <t>Future_Competency_Requirements_in_Logistics_Due_to_Industry_4.0_A_Systematic_Literature_Review</t>
  </si>
  <si>
    <t>1-s2.0-S2212827121010970-main</t>
  </si>
  <si>
    <t>'proceeding-125-009-13357</t>
  </si>
  <si>
    <t>The 4th industrial revolution   its impact on vocational skills</t>
  </si>
  <si>
    <t>s10845-020-01606-w</t>
  </si>
  <si>
    <t>The evolution of man machine interaction  the role of human in Industry 4.0 paradigm</t>
  </si>
  <si>
    <t>Journal of Engineering - 2020 - Bongomin - Exponential Disruptive Technologies and the Required Skills of Industry 4 0</t>
  </si>
  <si>
    <t>1-s2.0-S1755581719300719-main</t>
  </si>
  <si>
    <t>Human_Cyber-Physical_Systems_A_skill-based_correlation_between_humans_and_machines</t>
  </si>
  <si>
    <t>The_Impact_of_Industry_4.0_on_the_Labor_Market</t>
  </si>
  <si>
    <t>1-s2.0-S0360835218304157-main</t>
  </si>
  <si>
    <t>Cyber-Physical_Operator_Assistance_Systems_in_Industry_Cross-Hierarchical_Perspectives_on_Augmenting_Human_Abilities</t>
  </si>
  <si>
    <t>Systems Research and Behavioral Science - 2019 - Jerman - Transformation towards smart factory system  Examining new job</t>
  </si>
  <si>
    <t>PIIS2405844018338957</t>
  </si>
  <si>
    <t>978-3-030-29996-5_60</t>
  </si>
  <si>
    <t>Smart_Education_in_the_context_of_Industry_4.0</t>
  </si>
  <si>
    <t>1-s2.0-S2405896319315411-main</t>
  </si>
  <si>
    <t>Kozlov_2019_IOP_Conf._Ser.__Mater._Sci._Eng._497_012011</t>
  </si>
  <si>
    <t>1-s2.0-S2405896319310821-main</t>
  </si>
  <si>
    <t>1-s2.0-S2212827119303683-main</t>
  </si>
  <si>
    <t>1-s2.0-S2405896319315149-main</t>
  </si>
  <si>
    <t>Industry_4.0_competencies_for_a_control_systems_engineer</t>
  </si>
  <si>
    <t>10.15405_epsbs.2019.03.94</t>
  </si>
  <si>
    <t>10.15405_epsbs.2018.02.4</t>
  </si>
  <si>
    <t>Maintenance _</t>
  </si>
  <si>
    <t>1-s2.0-S2351978918305006-main</t>
  </si>
  <si>
    <t>10.15405_epsbs.2018.05.84</t>
  </si>
  <si>
    <t>978-3-319-57870-5</t>
  </si>
  <si>
    <t>1-s2.0-S2351978918304773-main</t>
  </si>
  <si>
    <t>1-s2.0-S1877050918317307-main</t>
  </si>
  <si>
    <t>1-s2.0-S2351978918304608-main</t>
  </si>
  <si>
    <t>1-s2.0-S0360835217304291-main</t>
  </si>
  <si>
    <t>48c5_AA_Key_competencies_for_Industry_40</t>
  </si>
  <si>
    <t>978-3-319-66923-6_37</t>
  </si>
  <si>
    <t>1-s2.0-S2212827116308629-main</t>
  </si>
  <si>
    <t>1-s2.0-S2212827116311647-main</t>
  </si>
  <si>
    <t>30565403076192</t>
  </si>
  <si>
    <t>35497373549804</t>
  </si>
  <si>
    <t>36856513686701</t>
  </si>
  <si>
    <t>TS=("smart factory" OR "industry 4.0" OR "industry 5.0") AND TS=(("worker*" OR "employee*" OR "personnel" OR "human*" OR "operator*" OR "staff" OR "workforce") NEAR/5 ("skill*" OR "competenc*" OR "qualificat*" OR "abilit*" ))</t>
  </si>
  <si>
    <t>No</t>
  </si>
  <si>
    <t>NEAR5</t>
  </si>
  <si>
    <t>https://www.webofscience.com/wos/woscc/summary/48cebffa-894f-4a3b-830b-50bbafbff9f7-018b05aa64/relevance/13</t>
  </si>
  <si>
    <t>RQ4</t>
  </si>
  <si>
    <t>Reviewer</t>
  </si>
  <si>
    <t>a</t>
  </si>
  <si>
    <t>c</t>
  </si>
  <si>
    <t>b</t>
  </si>
  <si>
    <t>Relevant competencies include technical competence (job-related knowledge, data science, Big Data analytics like Python), methodological competence (problem solving, process improvement, data analysis), social competence (communication, teamwork, cultural understanding), and personal competence (attitudes, motivation, flexibility).</t>
  </si>
  <si>
    <t>Relevant skills include critical thinking, computational thinking, creativity, problem-solving, collaboration, communication, ICT-related competencies, social and cultural awareness, digital aptitudes, soft skills, media and information literacy, leadership, and adaptability.</t>
  </si>
  <si>
    <t>The document does not describe specific teaching methodologies but notes that Generation Y finds conventional learning methods boring, preferring multitasking and fast-paced technology. It suggests that innovation acts as a learning opportunity and recommends managers improve skills through practical application, such as encouraging the use of digital devices for communication and initiating teamwork to solve organizational problems.</t>
  </si>
  <si>
    <t>Work changes due to technological advancements (Industry 4.0 and 5.0), sustainable transitions, and demographic shifts. New general-purpose technologies change the work of people, raising questions about the role of humans and creating a need for resilient, sustainable, and human-centric solutions.</t>
  </si>
  <si>
    <t>Relevant skills include hard technical skills, soft interpersonal skills, green skills, and the ability to apply knowledge and use know-how to complete tasks and solve problems. The text also highlights the need for employees to be 'right-skilled' and capable of lifelong learning.</t>
  </si>
  <si>
    <t>Work changes through the integration of the Internet of Things, autonomous robots, 3D printing, and other advanced technologies. It demands high competency levels, broad skills (professional, people, and technological), and cross-functional competencies that combine technological advancements with manufacturing knowledge.</t>
  </si>
  <si>
    <t>They are developed through engineering education (building a knowledge base and attributes), formative development, on-the-job training (providing limited experience), practical real-life problem solving, and continuous professional development. The model also facilitates self-evaluation and self-regulated learning for students and employees.</t>
  </si>
  <si>
    <t>Skills are structured into four main categories: Digital skills (subdivided into advanced and basic/transitional), Soft skills (subdivided into thinking skills, social skills, and personal skills), Domain skills (engineering and digital), and Entrepreneurial skills.</t>
  </si>
  <si>
    <t>Work changes through the automation of tasks previously performed by humans, increased human-machine collaboration, the augmentation of human activities by machines, and a shift from manual labor to roles requiring high-performance work practices, digital interaction, and decision-making.</t>
  </si>
  <si>
    <t>Relevant skills include Technical and ICT skills (e.g., data analytics, specialized manufacturing), Communication and Interpersonal skills (e.g., social skills, soft skills), Problem-Solving and Relationship skills (e.g., adaptability, analytical skills), Digital skills (e.g., digital transformation), and Entrepreneurial and Leadership skills.</t>
  </si>
  <si>
    <t>Competencies are structured as a combination of knowledge, skills, attitudes, and values required for interacting in the digital world. In assessment instruments, they are organized into various dimensions such as technological literacy, information search and processing, communication and collaboration, digital citizenship, creativity, and problem-solving.</t>
  </si>
  <si>
    <t>Skills are categorized into soft skills and hard skills. In the proposed model, professional (hard) skills are structured into four distinct levels (Skill Level 1 to Skill Level 4) based on a modified learning curve model, representing the progression from a beginner learner to an expert capable of mentoring others. They are also organized using multi-attribute skill matrices.</t>
  </si>
  <si>
    <t>Skills are primarily acquired and improved through learning and practice, specifically via the repetitive execution of tasks (learning by doing). The process involves training (reskilling and upskilling), and depending on the skill level, may require significant guidance, supervision, or mentoring from experts.</t>
  </si>
  <si>
    <t>Relevant attributes include cognitive abilities (perception, decision-making, problem-solving, tacit knowledge, implicit knowledge), physical capabilities (augmented by exoskeletons), and physiological states. Specific abilities mentioned in the taxonomy of human cognition include data acquisition, state inference, system influencing, and actuation abilities.</t>
  </si>
  <si>
    <t>Competencies are structured into three main groups: managerial competencies, technical competencies, and personal competencies. In the study's methodology (AHP), these are organized in a hierarchical structure where specific competencies are evaluated against criteria such as financial requirements, qualification requirements, technical requirements, and time requirements.</t>
  </si>
  <si>
    <t>The document structures job and skill dimensions into three main categories: Organisational (e.g., task variety, task significance, autonomy), Human (e.g., problem-solving capabilities, skills and competences, educational level, teamwork), and Technological. Additionally, skills development is framed through 'horizontal' growth (increasing task variety) and 'vertical' growth (increasing autonomy and responsibility).</t>
  </si>
  <si>
    <t>In the educational sphere, skills are taught using project-based, theme-based, and problem-based learning approaches to foster autonomy and proactivity. On the industrial scale, learning is supported by decision-support tools, explainable-based AI, and assistance/guidance systems like chatbots, alongside continuous training emphasized by Lean philosophy.</t>
  </si>
  <si>
    <t>Qualifications are structured according to two main organizational models: the 'polarized organization,' which features a widening gap between highly qualified experts and low-skilled workers with a shrinking middle qualification level, and the 'swarm organization,' which consists exclusively of highly qualified, self-organized teams. Additionally, 'adaptive qualifications' describe a shift in qualification types at the same skill level.</t>
  </si>
  <si>
    <t>In the Smart Factory, work changes as operators make smarter choices using real-time data from intelligent production environments. Cooperative robotic systems take over simple and monotonous tasks, allowing workers to perform highly skilled tasks and make critical decisions. Work becomes more complex, requiring higher cognitive abilities, and involves increased collaboration between co-workers and support systems, as well as enhanced employee safety through automated technologies.</t>
  </si>
  <si>
    <t>Relevant skills include technical skills (e.g., Machine learning, AI, Big Data analytics, IoT, cybersecurity, digital twin, human–robot collaboration), social skills (e.g., critical thinking, teamwork, problem-solving, decision-making, adaptability, communication, creativity), and green skills (e.g., material reutilisation, resource efficiency, energy conservation, waste management, circular business models).</t>
  </si>
  <si>
    <t>Skills and qualifications are taught through periodic training (occurring every few years), organizational up-skilling (training existing staff on new technologies) and re-skilling (training for new roles), formal training, and hands-on experiential learning (direct engagement and trialability) within the workplace.</t>
  </si>
  <si>
    <t>Skills, abilities, and competencies are structured hierarchically. The top level is the goal of developing human capabilities, which branches into three broad criteria: Managerial Skills (MS), Operational Skills (OS), and Advanced Technical Skills (ATS). These three criteria are further broken down into specific sub-skills (e.g., 10 sub-skills under Managerial, 9 under Operational, and 8 under Advanced Technical) as illustrated in the study's AHP model and Figure 2.</t>
  </si>
  <si>
    <t>Skills, abilities, and competencies are structured into four distinct categories: Technical, Methodological, Social, and Personal.</t>
  </si>
  <si>
    <t>http://dx.doi.org/10.1016/j.cirp.2023.04.039</t>
  </si>
  <si>
    <t>http://dx.doi.org/10.1016/j.cirp.2023.04.050</t>
  </si>
  <si>
    <t>http://dx.doi.org/10.1016/j.techfore.2023.122844</t>
  </si>
  <si>
    <t>http://dx.doi.org/10.1016/j.jmsy.2023.01.004</t>
  </si>
  <si>
    <t>http://dx.doi.org/10.1016/j.jenvman.2025.124982</t>
  </si>
  <si>
    <t>http://dx.doi.org/10.1016/j.cie.2024.109896</t>
  </si>
  <si>
    <t>http://dx.doi.org/10.1016/j.jclepro.2023.139011</t>
  </si>
  <si>
    <t>http://dx.doi.org/10.1016/j.aei.2025.103259</t>
  </si>
  <si>
    <t>http://dx.doi.org/10.1016/j.heliyon.2023.e18670</t>
  </si>
  <si>
    <t>http://dx.doi.org/10.1016/j.jik.2023.100445</t>
  </si>
  <si>
    <t>http://dx.doi.org/10.1016/j.jii.2023.100437</t>
  </si>
  <si>
    <t>http://dx.doi.org/10.1016/j.teler.2024.100124</t>
  </si>
  <si>
    <t>http://dx.doi.org/10.1145/3685651.3686701</t>
  </si>
  <si>
    <t>http://dx.doi.org/10.1109/EDUCON60312.2024.10578796</t>
  </si>
  <si>
    <t>http://dx.doi.org/10.3390/app13031637</t>
  </si>
  <si>
    <t>http://dx.doi.org/10.3390/app13148547</t>
  </si>
  <si>
    <t>http://dx.doi.org/10.24818/EA/2025/68/145</t>
  </si>
  <si>
    <t>http://dx.doi.org/10.3233/ATDE240209</t>
  </si>
  <si>
    <t>http://dx.doi.org/10.24425/mper.2023.145368</t>
  </si>
  <si>
    <t>http://dx.doi.org/10.3390/economies12020035</t>
  </si>
  <si>
    <t>http://dx.doi.org/10.1109/EDUCON60312.2024.10578850</t>
  </si>
  <si>
    <t>http://dx.doi.org/10.1109/NOMS59830.2024.10575896</t>
  </si>
  <si>
    <t>http://dx.doi.org/10.3389/feduc.2023.1150190</t>
  </si>
  <si>
    <t>http://dx.doi.org/10.3389/feduc.2024.1415800</t>
  </si>
  <si>
    <t>http://dx.doi.org/10.1080/00207543.2024.2372009</t>
  </si>
  <si>
    <t>http://dx.doi.org/10.1080/21693277.2025.2525935</t>
  </si>
  <si>
    <t>http://dx.doi.org/10.1080/00207543.2023.2291814</t>
  </si>
  <si>
    <t>http://dx.doi.org/10.1109/TASE.2024.3360476</t>
  </si>
  <si>
    <t>http://dx.doi.org/10.22306/al.v12i2.618</t>
  </si>
  <si>
    <t>http://dx.doi.org/10.24867/IJIEM-2024-4-367</t>
  </si>
  <si>
    <t>http://dx.doi.org/10.15488/18885</t>
  </si>
  <si>
    <t>http://dx.doi.org/10.1080/10447318.2024.2319914</t>
  </si>
  <si>
    <t>http://dx.doi.org/10.1007/s00170-025-16524-5</t>
  </si>
  <si>
    <t>http://dx.doi.org/10.1007/s10479-023-05245-1</t>
  </si>
  <si>
    <t>http://dx.doi.org/10.1109/SEAA64295.2024.00081</t>
  </si>
  <si>
    <t>http://dx.doi.org/10.1109/ICCC62069.2024.10569896</t>
  </si>
  <si>
    <t>http://dx.doi.org/10.3390/su15032781</t>
  </si>
  <si>
    <t>http://dx.doi.org/10.3390/su15086981</t>
  </si>
  <si>
    <t>http://dx.doi.org/10.3390/su15097472</t>
  </si>
  <si>
    <t>http://dx.doi.org/10.3390/su151411371</t>
  </si>
  <si>
    <t>http://dx.doi.org/10.3390/su152316433</t>
  </si>
  <si>
    <t>http://dx.doi.org/10.3390/su16167166</t>
  </si>
  <si>
    <t>http://dx.doi.org/10.30657/pea.2023.29.29</t>
  </si>
  <si>
    <t>http://dx.doi.org/10.1109/WEEF-GEDC63419.2024.10854929</t>
  </si>
  <si>
    <t>http://dx.doi.org/10.1109/IST63414.2024.10759201</t>
  </si>
  <si>
    <t>http://dx.doi.org/10.1109/EDUCON60312.2024.10578632</t>
  </si>
  <si>
    <t>http://dx.doi.org/10.31577/ekoncas.2021.10.05</t>
  </si>
  <si>
    <t>http://dx.doi.org/10.15405/epsbs.2018.02.4</t>
  </si>
  <si>
    <t>http://dx.doi.org/10.15405/epsbs.2018.05.84</t>
  </si>
  <si>
    <t>http://dx.doi.org/10.15405/epsbs.2019.03.94</t>
  </si>
  <si>
    <t>http://dx.doi.org/10.2399/yod.21.617715</t>
  </si>
  <si>
    <t>http://dx.doi.org/10.17583/rimcis.10641</t>
  </si>
  <si>
    <t>http://dx.doi.org/10.4102/sajhrm.v20i0.1916</t>
  </si>
  <si>
    <t>http://dx.doi.org/10.1016/j.techfore.2022.122085</t>
  </si>
  <si>
    <t>http://dx.doi.org/10.1016/j.jbusres.2023.113709</t>
  </si>
  <si>
    <t>http://dx.doi.org/10.1016/j.techsoc.2021.101572</t>
  </si>
  <si>
    <t>http://dx.doi.org/10.1016/j.jmsy.2021.05.001</t>
  </si>
  <si>
    <t>http://dx.doi.org/10.1016/j.cie.2017.09.016</t>
  </si>
  <si>
    <t>http://dx.doi.org/10.1016/j.cie.2018.08.035</t>
  </si>
  <si>
    <t>http://dx.doi.org/10.1016/j.cie.2022.108048</t>
  </si>
  <si>
    <t>http://dx.doi.org/10.1016/j.cie.2022.108463</t>
  </si>
  <si>
    <t>http://dx.doi.org/10.1016/j.strueco.2020.09.007</t>
  </si>
  <si>
    <t>http://dx.doi.org/10.1016/j.cirpj.2019.11.005</t>
  </si>
  <si>
    <t>http://dx.doi.org/10.1016/j.procs.2018.10.084</t>
  </si>
  <si>
    <t>http://dx.doi.org/10.1016/j.procs.2021.01.364</t>
  </si>
  <si>
    <t>http://dx.doi.org/10.1016/j.procir.2016.05.102</t>
  </si>
  <si>
    <t>http://dx.doi.org/10.1016/j.procir.2016.11.011</t>
  </si>
  <si>
    <t>http://dx.doi.org/10.1016/j.procir.2019.03.063</t>
  </si>
  <si>
    <t>http://dx.doi.org/10.1016/j.procir.2021.11.199</t>
  </si>
  <si>
    <t>http://dx.doi.org/10.1016/j.procir.2022.02.155</t>
  </si>
  <si>
    <t>http://dx.doi.org/10.1016/j.procir.2022.05.092</t>
  </si>
  <si>
    <t>http://dx.doi.org/10.1016/j.promfg.2018.03.156</t>
  </si>
  <si>
    <t>http://dx.doi.org/10.1016/j.promfg.2018.04.005</t>
  </si>
  <si>
    <t>http://dx.doi.org/10.1016/j.promfg.2018.04.028</t>
  </si>
  <si>
    <t>http://dx.doi.org/10.1016/j.ifacol.2019.11.134</t>
  </si>
  <si>
    <t>http://dx.doi.org/10.1016/j.ifacol.2019.11.530</t>
  </si>
  <si>
    <t>http://dx.doi.org/10.1016/j.ifacol.2019.11.554</t>
  </si>
  <si>
    <t>http://dx.doi.org/10.24818/18423264/55.2.21.02</t>
  </si>
  <si>
    <t>http://dx.doi.org/10.1145/3056540.3076192</t>
  </si>
  <si>
    <t>http://dx.doi.org/10.1145/3549737.3549804</t>
  </si>
  <si>
    <t>http://dx.doi.org/10.1007/978-3-030-29996-5_60</t>
  </si>
  <si>
    <t>http://dx.doi.org/10.1007/978-3-319-57870-5_7</t>
  </si>
  <si>
    <t>http://dx.doi.org/10.1007/978-3-319-66923-6_37</t>
  </si>
  <si>
    <t>http://dx.doi.org/10.33889/IJMEMS.2021.6.3.046</t>
  </si>
  <si>
    <t>http://dx.doi.org/10.30880/jtet.2021.13.04.008</t>
  </si>
  <si>
    <t>http://dx.doi.org/10.3390/app11188544</t>
  </si>
  <si>
    <t>http://dx.doi.org/10.5944/ried.24.1.27548</t>
  </si>
  <si>
    <t>http://dx.doi.org/10.3991/ijoe.v17i01.17937</t>
  </si>
  <si>
    <t>http://dx.doi.org/10.1109/ARSO.2018.8625850</t>
  </si>
  <si>
    <t>http://dx.doi.org/10.1109/ieem45057.2020.9309734</t>
  </si>
  <si>
    <t>http://dx.doi.org/10.1088/1742-6596/2526/1/012047</t>
  </si>
  <si>
    <t>http://dx.doi.org/10.4102/sajhrm.v19i0.1416</t>
  </si>
  <si>
    <t>http://dx.doi.org/10.1590/0001-3765202120191290</t>
  </si>
  <si>
    <t>http://dx.doi.org/10.3390/educsci12100663</t>
  </si>
  <si>
    <t>http://dx.doi.org/10.1080/21693277.2022.2035281</t>
  </si>
  <si>
    <t>http://dx.doi.org/10.3390/en15072677</t>
  </si>
  <si>
    <t>http://dx.doi.org/10.3390/en15197142</t>
  </si>
  <si>
    <t>http://dx.doi.org/10.7206/cemj.2658-0845.64</t>
  </si>
  <si>
    <t>http://dx.doi.org/10.3389/fpsyg.2022.889129</t>
  </si>
  <si>
    <t>http://dx.doi.org/10.1109/ICITM52822.2021.00025</t>
  </si>
  <si>
    <t>http://dx.doi.org/10.1109/case48305.2020.9216843</t>
  </si>
  <si>
    <t>http://dx.doi.org/10.1108/IJM-02-2021-0085</t>
  </si>
  <si>
    <t>http://dx.doi.org/10.14716/ijtech.v13i5.5875</t>
  </si>
  <si>
    <t>http://dx.doi.org/10.1109/temscon.2019.8813717</t>
  </si>
  <si>
    <t>http://dx.doi.org/10.1155/2020/4280156</t>
  </si>
  <si>
    <t>http://dx.doi.org/10.1088/1757-899X/497/1/012011</t>
  </si>
  <si>
    <t>http://dx.doi.org/10.17531/ein.2018.3.19</t>
  </si>
  <si>
    <t>http://dx.doi.org/10.1109/IRASET52964.2022.9737840</t>
  </si>
  <si>
    <t>http://dx.doi.org/10.17973/MMSJ.2022_12_2022145</t>
  </si>
  <si>
    <t>http://dx.doi.org/10.1016/j.heliyon.2019.e01723</t>
  </si>
  <si>
    <t>http://dx.doi.org/10.20472/EFC.2021.015.009</t>
  </si>
  <si>
    <t>http://dx.doi.org/10.3390/pr11010193</t>
  </si>
  <si>
    <t>http://dx.doi.org/10.3390/recycling7030032</t>
  </si>
  <si>
    <t>http://dx.doi.org/10.1007/s10489-021-02594-x</t>
  </si>
  <si>
    <t>http://dx.doi.org/10.1007/s10796-022-10308-y</t>
  </si>
  <si>
    <t>http://dx.doi.org/10.1007/s10845-020-01606-w</t>
  </si>
  <si>
    <t>http://dx.doi.org/10.1007/s11036-021-01788-4</t>
  </si>
  <si>
    <t>http://dx.doi.org/10.1007/s11192-022-04370-1</t>
  </si>
  <si>
    <t>http://dx.doi.org/10.1007/s11612-021-00579-5</t>
  </si>
  <si>
    <t>http://dx.doi.org/10.1007/s11846-022-00613-w</t>
  </si>
  <si>
    <t>http://dx.doi.org/10.1109/educon.2019.8725057</t>
  </si>
  <si>
    <t>http://dx.doi.org/10.51659/josi.22.181</t>
  </si>
  <si>
    <t>http://dx.doi.org/10.1177/10245294221107489</t>
  </si>
  <si>
    <t>http://dx.doi.org/10.1080/13639080.2020.1858230</t>
  </si>
  <si>
    <t>http://dx.doi.org/10.1080/21693277.2020.1737592</t>
  </si>
  <si>
    <t>http://dx.doi.org/10.1109/itms51158.2020.9259295</t>
  </si>
  <si>
    <t>http://dx.doi.org/10.1002/sres.2657</t>
  </si>
  <si>
    <t>Skills (gaps) are structured into five main categories: (1) Technical and ICT skills, (2) Communication and Interpersonal skills, (3) Problem-Solving and Relationship skills, (4) Digital skills, and (5) Entrepreneurial and Leadership skills.</t>
  </si>
  <si>
    <t>Skills are categorized into 'soft' skills (e.g., communication, adaptability) versus technical skills. It also distinguishes between basic cognitive, physical, and manual skills—which will be in lesser demand—and higher cognitive, social, and technological skills, which will see increased demand. Additionally, qualifications are viewed not as a one-time initial achievement but as a continuous development process throughout a career.</t>
  </si>
  <si>
    <t>Soft skills (coordination, leadership, interpersonal, and communication skills) and hard/professional skills (operating machinery, ensuring quality, and material manipulation). Additionally, human dexterity, cognitive and perception capabilities, adaptability, and creativity are crucial.</t>
  </si>
  <si>
    <t>Higher cognitive skills (such as creativity, critical thinking, decision making, and complex information processing), social and emotional skills (including interpersonal communication, problem-solving, leadership, and adaptability), and technological skills (such as engineering, programming, and equipment maintenance).</t>
  </si>
  <si>
    <t>Shif from purely automated processes (Industry 4.0) to a human-centric approach (Industry 5.0) where humans act as active collaborators, problem-solvers, and decision-makers alongside robots and AI. The production environment becomes more flexible and adaptive, requiring workers to adapt to dynamic demands and rapid process changes.</t>
  </si>
  <si>
    <t>See table 1,2,3. Shift employees away from mundane, repetitive, and dangerous tasks (which are taken over by automation and robots) towards higher-value, creative tasks. This transition is associated with increased autonomy, more interesting work, and reduced physical workload, fatigue, and stress, though it requires the workforce to adapt to new methods and continuously update their skills.</t>
  </si>
  <si>
    <t>Centralized production changes to decentralized and autonomous production systems where machines communicate and make decisions based on real-time data. Traditional manual jobs are replaced by automation, shifting the workforce towards complex tasks involving prediction, decision-making, and interaction with digital systems. Work organization becomes more globalized, requiring collaboration across time zones and cultures.</t>
  </si>
  <si>
    <t>Smart Factory technologies (human-robot collaboration, CPPS) lead to a shift from manual execution to planning, monitoring, and controlling tasks (controller' and thinker). Routine and physically demanding tasks are increasingly automated. Organizational structures tend to evolve into either a swarm organization (highly qualified, self-organized teams) or a polarized organization (division between highly qualified specialists and low-skilled employees).</t>
  </si>
  <si>
    <t>Physically demanding and repetitive tasks shift to roles requiring adaptability, problem-solving, and customization. Operators transform from performers of specialized tasks into flexible production resources managing diverse activities (Job Enlargement) and taking on more cognitive, supervisory, and decision-making responsibilities (Job Enrichment) while interacting with autonomous machines and digital technologies.</t>
  </si>
  <si>
    <t>The Industry 5.0 factory floor (Smart Factory context) changes by reintegrating humans to collaborate with autonomous machines and robots. It emphasizes a balance between human creativity and technological precision, where the autonomous workforce interprets and responds to human intentions. Workers are viewed as valuable assets rather than resources, with a focus on human centrality, sustainability, and resilience.</t>
  </si>
  <si>
    <t>Shift to high-performance human–machine collaborations (e.g., with Cobots), where robots handle repetitive, labor-intensive, and monotonous tasks, while humans focus on creativity, logical analysis, and decision-making supported by real-time data.</t>
  </si>
  <si>
    <t>Changes include decentralized decision-making processes, disrupted labour markets, replacement of existing occupations, creation of new occupations, redefinition of human contributions, decreased demand for routine work, increased demand for service and knowledge-based occupations, and the need for humans to work in conjunction with new technologies or perform non-automatable tasks.</t>
  </si>
  <si>
    <t>Heavy duty and repetitive tasks (now handled by machines) shift to handling flexible, unexpected, and uncertain manufacturing tasks that require human cognitive abilities and tacit knowledge. Humans integrate into a Human-Cyber-Physical System (HCPS) through paradigms like Human-in-the-loop (HitL), Human-on-the-loop (HotL), and Human-in-the-society (HitS), where their physical and cognitive capabilities are augmented by technologies such as exoskeletons, AR/VR, and wearable devices.</t>
  </si>
  <si>
    <t>Long list in table 1 anf figure 1. Hard skills (technological and digital skills like AI, Big Data, IoT, cybersecurity, programming, automation) and soft skills (critical thinking, problem solving, teamwork, creativity, flexibility, emotional intelligence). For operational managers specifically, the document identifies managerial competencies (e.g., project management, leadership), technical competencies (e.g., Lean management, SAP knowledge, language skills), and personal competencies (e.g., analytic thinking, innovativeness).</t>
  </si>
  <si>
    <t>Digital skills, technical expertise in automation, data analytics, and digital technologies, as well as expert knowledge for robot programming and maintenance. Specific future roles identified include IT-related maintenance specialists, big data scientists, IIoT developers, and lean managers.</t>
  </si>
  <si>
    <t>Advanced digital competencies (interacting with intelligent systems, data management, content creation, safety, problem-solving), technical knowledge, social skills, and the '4Cs' of core competencies: critical thinking, creativity, communication, and collaboration. Soft skills like leadership and empathy are also highlighted.</t>
  </si>
  <si>
    <t>hard technical skills (programming, AI, machine language, intelligent systems control, STEM) and soft skills (critical thinking, creativity, emotional intelligence, leadership, communication, resilience). Four main groups: Problem-solving, Working with people, Technology use and development, and Self-management.</t>
  </si>
  <si>
    <t>Knowledge, Skill, and Attitude (KSA) typology based on Bloom (cognitive, affective, and psychomotor domains). Industry 5.0 competencies are organized into four categories: Problem-solving, Working with people, Technology use and development, and Self-management.</t>
  </si>
  <si>
    <t>Frameworks such as P21 (classifying skills under learning and innovation; information, media and technology; and life skills) and ATC21S (classifying skills as ways of thinking, ways of working, tools for working, and tools for living in the world). Other structures include core skills versus digital skills.</t>
  </si>
  <si>
    <t>Extended 5C Architecture (Connection, Conversion, Cyber, Cognition, Configuration) and categorized into three domains as shown in Table II: Physical (e.g., anthropometry, gestures), Physiological (e.g., EEG, EMG, ECG), and Cognitive (e.g., knowledge, workload, situation awareness). Human roles are structured into paradigms: Human-in-the-loop (unit level), Human-on-the-loop (system level), and Human-in-the-society (system-of-systems level).</t>
  </si>
  <si>
    <t>Hard technical and soft interpersonal skills. Development of skill frameworks for new jobs and skill typologies to understand regional needs.</t>
  </si>
  <si>
    <t>Competencies are taught through lifelong learning, which is described as a continuous process rather than just formal study. This involves active search for courses, seminars, and webinars, as well as reskilling and up-skilling initiatives by companies. There is a need for improved hands-on learning and the adaptation of educational systems.</t>
  </si>
  <si>
    <t>Structured training programs utilizing digital learning formats, such as virtual reality and blended learning. Competence management systems are used to identify and develop skills, alongside targeted personnel development measures and continuous training concepts initiated by HR and technical departments.</t>
  </si>
  <si>
    <t>Integrated approach in higher education and corporations, emphasizing continuous education and training. The text highlights the need for students and educators to be actively involved in developing these skills and for educational strategies to modernize to keep up with rapid technological changes.</t>
  </si>
  <si>
    <t>Adapt teaching strategies to incorporate technology (like AI and machine learning) for tailored educational experiences, implementing upskilling and reskilling programs, offering specialized vocational courses and certificates, and fostering industry-academic collaborations such as joint research and scholarships.</t>
  </si>
  <si>
    <t>Integration of modern technologies in instructional strategies, Education 4.0 approaches, STEM-based and STEAM learning, specific content areas like mathematics and science, and through professional development, life-long learning, and upskilling activities.</t>
  </si>
  <si>
    <t>Using immersive technologies like VR/AR. VR is used to train novice operators in realistic simulations to ensure safety and improve learning processes. AR provides real-time instructions and visual guidance to assist operators, reduce errors, and alleviate memory workload.</t>
  </si>
  <si>
    <t>Technical and vocational education, lifelong learning initiatives (reskilling and upskilling), digital and remote learning platforms, industry-academic collaborations, and reformed education curricula with enhanced training programs.</t>
  </si>
  <si>
    <t>Upskilling and reskilling, lifelong learning, work-based learning (apprenticeships, internships), mentorship programmes, learning factories, gamification, online training, hands-on workshops, and personalized learning. Collaboration between employers and education providers is emphasized to align curricula with industry needs.</t>
  </si>
  <si>
    <t>Rapid technological advancements, automation, and Artificial Intelligence (Industry 4.0), leading to skill obsolescence and a shift from static roles to a dynamic landscape requiring continuous upskilling and reskilling.</t>
  </si>
  <si>
    <t>Knowledge, Skills, and Abilities (KSA) such as digital literacy, communication, social skills, and specific technical competencies like 'Automated Operation Monitoring', 'Automation Process Control', 'Equipment Maintenance', and 'Problem Solving' as illustrated in the manufacturing skills framework.</t>
  </si>
  <si>
    <t>A dynamic matrix taxonomy that organizes data into categorical scales encompassing domains, sub-domains, occupations, and specific KSA, often visualized hierarchically or in clusters.</t>
  </si>
  <si>
    <t>Combination of formal education, specialized training programs, and continuous professional development, including workshops, online courses, certifications, mentorship, experiential learning, and micro-credentials.</t>
  </si>
  <si>
    <t>Automation and efficiency (Industry 4.0) shifts to a more integrated, sustainable, and human-centric approach (Industry 5.0). It involves enhanced collaboration between humans and smart systems, a move from mass production to bespoke production and personalization, and the integration of human intelligence and creativity with advanced technological capabilities.</t>
  </si>
  <si>
    <t>Technical knowledge and digital proficiency combined with soft skills such as creativity, critical thinking, collaboration, creative problem-solving, ethical decision-making, and sustainable practices.</t>
  </si>
  <si>
    <t>Precise competency models for Industry 5.0 are currently being developed as part of the planned research. Broadly, the structure involves combining technical knowledge with soft skills (human-centric skills) within interdisciplinary educational programs.</t>
  </si>
  <si>
    <t>Extended Reality (XR) technologies, including Virtual Reality (VR), Augmented Reality (AR), and Mixed Reality (MR), to create immersive, interactive, and contextually rich experiences. Methods include gamification, adaptive learning scenarios, interdisciplinary educational programs, and continuous lifelong learning frameworks supported by an XR Learning Content Management System.</t>
  </si>
  <si>
    <t>Automation, robotics, and digitization, leading to a higher dependence on technologies and altering the character of work tasks. There is a shift towards handling growing complexity, multiple simultaneous tasks, and working with new technologies (like AI) in a physically and psychologically safe environment, with a focus on human-centricity in Industry 5.0.</t>
  </si>
  <si>
    <t>Two main categories: hard skills (specifically digital hard skills) and soft skills (specifically cognitive soft skills).</t>
  </si>
  <si>
    <t>An active learning approach in university education, and through training provided by organizations to help employees adapt to changes and new technologies.</t>
  </si>
  <si>
    <t>Tabel I and II. Digital literacy, AI and data analysis, Work with new technologies, Cybersecurity, privacy, and data/information mindfulness, Creative problem solving, Strong entrepreneurial mindset, Inter-cultural/disciplinary/inclusive thinking, Handling growing complexity, Effective communication skills, and Open-mindedness towards constant change.</t>
  </si>
  <si>
    <t>Paper ok</t>
  </si>
  <si>
    <t>Increased organizational and technological complexity, requiring workers to perform more complicated and indirect tasks such as working with collaborating robots and machines. Employees must deal with real-time information and higher quantities of data, communicate with machines, and adapt to highly flexible production processes.</t>
  </si>
  <si>
    <t>(Fig.2) 25 relevant competencies for the future workforce: IT/ICT competencies, Innovation capability, Working in interdisciplinary environments, Analytical skills, Implementation of ideas in the shop floor, Conflict solving self-and time management, Social intelligence, Creativity, Exchange of opinions and ideas, Commitment to lifelong learning, Ability to communicate about complex problems, Generic knowledge for production and technologies processes, Mindset for building and maintaining networks of experts, Personal flexibility, Problem solving, Data and information processing, Collaboration skills, Decision making, Teamwork, Value-driven management style, Ability to solve complex concepts for realistic work packages, Ability to interact with modern interfaces, Encouragement taking new routes, Understanding of interrelations of technological components, and Process understanding.</t>
  </si>
  <si>
    <t>Combination of skills, knowledge, and attitudes. They are characterized as dispositions to self-organization comprising various psycho-social components. Also "domain-specific competencies" and "key competencies", where key competencies are transversal, pool various competency classes, and are essential for acting successfully in various life spheres.</t>
  </si>
  <si>
    <t>"New learning culture" that moves away from a learning-based system to an "enabling-oriented" system based on self-organization and centered on competence (enabling didactic). This involves professional training, promoting personality development, active and autonomous learning, problem-solving, and the use of IT and video in teaching practices.</t>
  </si>
  <si>
    <t>Increased complexity of daily tasks, requiring workers to be flexible and adapt to new, challenging environments.  Digitization of production processes, a shift towards data-driven decision-making, and a focus on optimizing energy consumption and sustainability through new technologies like AI, IoT, and Big Data.</t>
  </si>
  <si>
    <t>Less routine and more specialized, with physically demanding positions being replaced by automated machines. Digitization enables teams to work together regardless of location or time zone, and employees must constantly develop knowledge and skills to operate new technologies, leading to a need for lifelong learning and retraining.</t>
  </si>
  <si>
    <t>Repetitive tasks change to higher value-added capacities characterized by human-machine collaboration (Industry 5.0) and the integration of advanced technologies like AI, big data, and robotics (Industry 4.0). Jobs become more interdisciplinary, information-intensive, and innovation-oriented, often requiring remote or hybrid arrangements and the management of digital tools.</t>
  </si>
  <si>
    <t>Shifts to a human-centric adaptive manufacturing paradigm in Industry 5.0, characterized by Human-Robot Collaboration (HRC) and on-site upskilling. Humans move away from purely automated processes to roles requiring creativity, manipulation, and perception (e.g., collaborative assembly, diagnosis), acting as 'All-rounders' to fill gaps, 'Adaptors' to reconfigure systems, and 'Learners' to expand capabilities.</t>
  </si>
  <si>
    <t>Less physically demanding, manual jobs decrease and are replaced by automation. Employees shift to controlling robots and interacting with machines in real time. Work becomes more flexible regarding time and location (remote work, virtual collaboration), requires continuous adaptation to new technologies, and involves a transition towards service-oriented and digital tasks.</t>
  </si>
  <si>
    <t>Performing manual tasks changes to monitoring, decision-making, and problem-solving supported by enabling technologies. Workers operate in digitally interconnected scenarios, engaging in human–automation symbiosis where they interact with cyber-physical systems, robots, and data analytics tools to make real-time decisions.</t>
  </si>
  <si>
    <t>Work will be more digitized. Switch to a computer-based economy and workspace where humans and machines align. Professionals are expected to adapt to fast-paced, swiftly changing innovations that impact products, services, and production systems.</t>
  </si>
  <si>
    <t>Digitization of manufacturing and computerization of industry means shifting from strength-based tasks to those requiring analysis, decision-making, and management. Workers focus on technical usage of machinery, production control, and problem-solving; Middle Managers focus on leading teams, analyzing KPIs, and driving improvement projects; and Top Managers focus on defining strategy, new projects, and analyzing company results.</t>
  </si>
  <si>
    <t>Industry 5.0 (incl. Smart Factory concept) changes work from solely focusing on automation to emphasizing collaborative work among robots and humans. Humans and machines work jointly to plan, program, and produce goods and services, leveraging human creativity alongside intelligent systems. The work environment becomes more flexible and resilient, requiring employees to handle complex situations, integrate new data sources, and work with technologies like AI, IoT, and robotics while focusing on social aspects and sustainability.</t>
  </si>
  <si>
    <t>Shift from obedient task execution to solving problems and improving algorithms. Decision-making increasingly involves algorithms rather than just bosses or teams. The work is characterized by close human-machine cooperation, flexibility, and a process orientation where roles are variable and determined by activities needed to create value. Employees face interesting challenges rather than fixed penalties/rewards.</t>
  </si>
  <si>
    <t>VUCA world. Non-routine tasks (jobs performed occasionally or for the first time) become the new normal. Automation pushes toward more cognitive work, often requiring workers to handle multiple responsibilities, relocate frequently, or operate as external third-party contractors.</t>
  </si>
  <si>
    <t>Introduction of robots and automation relieving employees of repetitive tasks but can decrease the feeling of significant work. Digitalization increases work productivity, makes work more interesting, promotes interactions, increases worker autonomy, and creates flexible ways of working such as telecommuting.</t>
  </si>
  <si>
    <t>Traditional work shifts to smart factory systems characterized by the automation of simple and repetitive tasks via Cyber-Physical Systems (CPS), leading to an increase in high-skill activities and job complexity. There is a greater need for cross-functional work, cross-company partner networks, and human-robot collaboration (participating robots). Additionally, work becomes more digitized with remote operations, cloud-based data management, and decentralized decision-making.</t>
  </si>
  <si>
    <t>Programming, mechatronics, robotics, data analysis (big data), IoT design, smart system design and maintenance, process analysis, and bionics. Key competencies include technical skills (IT security, coding, technical literacy), methodological skills (creativity, problem solving, critical and analytical thinking), social/soft skills (teamwork, communication, leadership, conflict management, emotional intelligence), and personal competencies (continuous learning, flexibility, adaptability, motivation).</t>
  </si>
  <si>
    <t>Various models, such as the four-category model by Hecklau et al. (2016) comprising technical, methodological, social, and personal competencies, or the three-group model by Łupicka and Grzybowska (2018) consisting of technical, managerial, and social competencies. The study itself categorizes findings into 11 specific job profiles (e.g., Mechatronics, Robotics, Programmer) and 7 competency areas (Continuous learning, Flexibility/adaptation to change, Technical skills/literacy, Innovation and creativity, Critical and analytical thinking, Problem solving, Soft skills).</t>
  </si>
  <si>
    <t>Combination of formal education, which requires reshaping to include interdisciplinary programs integrating IT, engineering, and soft skills, and continuous life-long learning. Organizations and competence centers play a role by providing training as a strategic tool, designing programs to enhance creativity and innovation, and fostering a climate of learning and collaboration.</t>
  </si>
  <si>
    <t>Digital skills (e.g., AI, Big Data analytics, IoT, machine learning, predictive modeling), green skills in Appendix 3. (e.g., energy efficiency advice, renewable energy integration, environmental auditing, waste management), soft skills Fig 7. (e.g., complex problem solving, critical thinking, adaptability, active listening, leadership), and specific technical hard skills related to engineering and operations.</t>
  </si>
  <si>
    <t>ESCO (European Skills, Competences, Qualifications and Occupations) taxonomy. Hard, soft, green, and digital skills. Job profiles are organized into three macro-classes: Technicians-Operators, Engineering Professionals, and Managers-Consultants.</t>
  </si>
  <si>
    <t>Customized retraining strategies and targeted training solutions defined by skill gap assessments. The approach involves creating upskilling and reskilling roadmaps, proposing ad-hoc training experiences, and implementing effective job rotation.</t>
  </si>
  <si>
    <t>Basic literacy, professional knowledge application, digital skills, communication, language skills, critical thinking, analytical thinking, creativity, managerial skills, teamwork, independence, problem solving, and flexibility. Among these, basic literacy, professional knowledge, problem solving, digital skills, and analytical thinking were found to be the most important.</t>
  </si>
  <si>
    <t>A balance of soft and digital skills. Key soft skills are critical and analytical thinking, complex problem-solving, creativity, communication (interpersonal), emotional intelligence, resilience, flexibility, and leadership. Key digital skills range from essential digital literacy (using everyday software) to advanced skills like programming, AI, data analysis, and technology design.</t>
  </si>
  <si>
    <t>Versatility, adaptability, learning capacity, creativity, manipulation, and perception. Specific skills involve the ability to reprogram machines, adjust tools, perform collaborative assembly and diagnosis, and coordinate processes among stages.</t>
  </si>
  <si>
    <t>Technical competencies (digital skills, coding, cyber security, big data analysis, technical literacy), social competencies (communication, emotional intelligence, teamwork, cross-cultural competency, leadership), behavioral competencies (critical thinking, resilience, adaptability, creativity, entrepreneurship), and cognitive skills (sense-making, computational thinking, cognitive load management, design mindset).</t>
  </si>
  <si>
    <t>Personal (e.g., adaptability, emotional intelligence, creativity, leadership), Socio-communicative (e.g., collaboration, communication, networking), Problem-solving (e.g., data analysis, programming, critical thinking, human-machine interaction), and Activity-related (e.g., coordination, teamwork, service orientation).</t>
  </si>
  <si>
    <t>Technical skills (e.g., coding, IT security, data analysis), methodological skills (e.g., creativity, problem solving), social skills (e.g., communication, teamwork, leadership), and personal skills (e.g., flexibility, learning motivation). Key knowledge areas include AI, Machine Learning, IoT, Big Data, and Robotics.</t>
  </si>
  <si>
    <t>3 hierarchical levels. For Workers, top skills include Digital Skills, Equipment Operation and Control, Process Understanding, and Teamwork. For Middle Managers, key skills are Digital Skills, ICT Literacy, Analytical Thinking, and Leadership Skills. For Top Managers, the most important skills are Entrepreneurial Thinking, Judgement and Decision Making, Leadership Skills, and Critical Thinking.</t>
  </si>
  <si>
    <t>3 main groups: Managerial Skills (negotiation, collaboration, strategic thinking, diversity and inclusion, communication, leadership, managing virtual teams, decision making, personal integrity), Operational Skills (compliance, sourcing and procurement, planning and scheduling, logistics, advanced delivery systems, process engineering, product development, manufacturing practices, integrated business planning), and Advanced Technical Skills (demand forecasting, supplier collaboration and risk analytics, artificial intelligence, advanced robotics, control tower analytics, real-time shipment tracking, wearable technology, GPS/RFID).</t>
  </si>
  <si>
    <t>Engineer 4.0 includes process thinking, IT knowledge, knowledge of digital solutions, engineering knowledge, knowledge of AI, and process management (based on the EMMCE model). Broader requirements identified include creativity, problem solving, interdisciplinary thinking, data analysis, cybersecurity knowledge, openness to change, continuous learning, and social skills like communication and teamwork.</t>
  </si>
  <si>
    <t>Cognitive skills (analytical reasoning), manual skills (dexterity), context-awareness (knowledge about the current system state), technical knowledge (capability to execute tasks efficiently and safely), and decision-making skills.</t>
  </si>
  <si>
    <t>Soft skills such as managing financial and material resources, managing individuals, time management, decision making, communication, and leadership skills. Other relevant behaviors and attributes include innovation, knowledge sharing, creativity, proactivity, and the ability to adapt to technological changes.</t>
  </si>
  <si>
    <t>Using Analytical Hierarchical Process (AHP) method: specific general competencies (alternatives) are evaluated against emerging job positions (criteria) to determine their relative importance. The study also distinguishes between professional competencies and general competencies.</t>
  </si>
  <si>
    <t>Constituent elements of competencies, alongside knowledge and motivation, influenced by personality and abilities (Figure 3). They are categorized into Soft Skills (subdivided into Interpersonal and Intrapersonal skills) and Digital/Hard Skills (subdivided into Basic/Essential and Advanced skills). Specific clusters include problem-solving, communication, managerial skills, and self-management traits.</t>
  </si>
  <si>
    <t>3 levels of human-centric adaptation: Operation-level (Human Role: All-rounder), Configuration-level (Human Role: Adaptor), and Capacity-level (Human Role: Learner).</t>
  </si>
  <si>
    <t>3 main categories (table 1): Social competences (determined by empathy and social skills), Technical competencies (up-to-date knowledge, hard skills, process knowledge, and agile development), and Behavioural competences (traits, abilities, and motivations needed for effective performance).</t>
  </si>
  <si>
    <t>4 main dimensions (Personal, Socio-communicative, Problem-solving, and Activity-related competencies) which are further detailed and distributed across five maturity levels (Beginner, Managed, Proactive, Expert, and Leader) within the Employee Competency Development Maturity Model (ECDMM4.0).</t>
  </si>
  <si>
    <t>Strctured via clusters or categories. For instance, Hecklau et al. (2016) group them into technical, methodological, social, and personal clusters. Miranda et al. (2021) classify them into transversal (soft) and disciplinary (hard) skills. The document also categorizes components into syncretic and supportive clusters.</t>
  </si>
  <si>
    <t xml:space="preserve"> 3 components: knowledge, skills (both soft and technical/hard), and attitude (social competencies). Additionally, the specific EMMCE model is structured as the intersection (common part) of three sets: Competencies for Industry 4.0, Competencies for Engineer 4.0, and Competencies for Manager 4.0.</t>
  </si>
  <si>
    <t>Staged competency model (Fig. 14) that progresses from general operator training and apprenticeship to certification, work site familiarization, on-site apprenticeship, and finally non-routine task training. Additionally, procedural implicit knowledge is structured using Evolutionary Fuzzy Cognitive Maps (E-FCM) which map input concepts (decision drivers) to output concepts (decision priorities).</t>
  </si>
  <si>
    <t>The tool "BoosToRaise" structures "Skills maps" to visualize the real status of competencies, "Competency matrices" (using a four-level scale for potential), and 'Talent Reviews' comparing performance and potential. Additionally, the literature reviews job characteristics structured into task, knowledge, social, and contextual characteristics.</t>
  </si>
  <si>
    <t>Corporate training activities, retraining programs, institutional and higher education, and lifelong learning initiatives to ensure employees can adapt to technological changes and new job requirements.</t>
  </si>
  <si>
    <t>Educational institutions (universities, vocational schools) using methods such as active learning, e-learning, and experiential learning. Additionally, the workforce undergoes reskilling and upskilling through corporate training programs and lifelong learning initiatives to adapt to technological advancements.</t>
  </si>
  <si>
    <t>On-site upskilling and "learning factories" (LF), where a subset of Modular Robots (MRs) are separated from production to assist humans in mastering new Operation Setups (OS) during day-to-day operations.</t>
  </si>
  <si>
    <t>Combination of lifelong learning, corporate training activities aimed at acquiring missing competences, retraining programs, self-education, and updated formal education systems at all levels. Methods also include practical application, such as using games in business practice and adopting agile management strategies.</t>
  </si>
  <si>
    <t>Training and development programs, often utilizing learning factories and enabling technologies such as virtual and augmented reality (VR/AR) for simulations. The process involves designing specific programs, applying case scenarios, interacting with smart devices, and using digitally enabled knowledge-sharing solutions.</t>
  </si>
  <si>
    <t>Education 4.0 learning methods and modalities, specifically challenge-based learning, problem-based learning, active learning, blended learning, and online learning, supported by ICT tools and platforms.</t>
  </si>
  <si>
    <t>General skills are learned in school, while specialized cognitive, technical, creative, and social skills are cemented in the workplace. It emphasizes that companies should provide training to improve needed skills, and Middle Managers are expected to coach and provide training to workers.</t>
  </si>
  <si>
    <t>Developed through methods such as project-based learning, challenge-oriented learning, and gamification. Additionally, organizations facilitate learning through training and development strategies, promotion and reward policies, and by fostering a culture that encourages continuous up-gradation and the integration of new knowledge and technologies.</t>
  </si>
  <si>
    <t>Educators and training entities need to adapt their teaching programmes and training offers to the modern requirements of the industry. It emphasizes the necessity for employees to undergo retraining and engage in lifelong and continuous learning. The document also references 'Curriculum Guidelines 4.0' for organizing educational experiences but does not detail specific pedagogical methods.</t>
  </si>
  <si>
    <t>Structured on-the-Job Training (OJT) strategy called 'training-on-the-go' or 'prescriptive training'. This approach utilizes Digital Twin-driven, game-based Virtual Reality (VR) simulations to recreate specific upcoming scenarios for just-in-time training, complementing traditional classroom teaching and practical exercises.</t>
  </si>
  <si>
    <t>On-the-job training, workshops on Industry 4.0, soft skills training, education in the workplace, coaching, lectures, special seminars, mentoring (buddy systems), and gamification.</t>
  </si>
  <si>
    <t>Arbeit wird stärker durch digitale Technologien, integrierte Netzwerke, Cyber-Physical Systems, IoT und automatisierte Prozesse geprägt (“smart factories of fourth industrial revolution are self-reliant”).
Beschäftigte müssen in einem „ever-changing role“ arbeiten und komplexe digitale Beziehungen verstehen.
Es entsteht eine hohe Prozessstandardisierung sowie eine extreme horizontale und vertikale Integration.
Aufgaben verschieben sich zu analytischem Wissen, system behavior, problem anticipation, decision-making und value creation.
Human-machine compatibility wird zentral: Erfolg hängt von „compatibility between machine and employee“ ab.
Arbeit wird flexibler und agiler, mit Fokus auf “conceptual thinking” statt reinem Ausführen.
Mitarbeiter müssen zunehmend mit Echtzeitdaten, digital-analogen Schnittstellen und interkulturellen Teams arbeiten.</t>
  </si>
  <si>
    <t>siehe RQ 2</t>
  </si>
  <si>
    <t>seminars, workshops, experiential workshops, Schulungen in “transversal skills”, “operation lifecycles”, “skill proficiency”
Fokus auf praktische Umsetzung, z. B. abstraction of ideas, problem anticipation, analytical knowledge.
Aufbau von knowledge centers in Kooperation mit OEMs.
“Champions” werden ausgebildet, die wiederum subordinates trainieren.
Zusammenarbeit mit management institutes zur Stärkung vernachlässigter Skills. Zielgruppe v. a. middle level managers, die Industry-4.0-Prozesse implementieren.
“empowerment through deep practice” zur Überwindung von Widerständen, speziell bei älteren Mitarbeitern. Schulung für digital leadership in C-Level-Management.
Maßnahmen für erste Generation von Industry-4.0-Arbeitern:
Intensivtrainings zu technical skills, Sensibilisierung für digitale Fähigkeiten, proactive change management.</t>
  </si>
  <si>
    <t>Smart manufacturing ist geprägt durch „automatically reconfiguring itself“ und basiert auf „interconnected and interoperable systems“ 
Die Produktion läuft in „a network-type cyber-physical system“, in dem Maschinen und Menschen „make the best decisions in real time“ 
Die technologische Transformation „will cover all value chain components“ und führt zu einer „full integration“ von Arbeit, Maschinen und Daten 
Durch IIoT, Big Data und Sensorsysteme entsteht eine Arbeitsumgebung, in der „a large amount of data [is] collected, analyzed, stored, and processed automatically“ 
Routinetätigkeiten werden „digitalized“, während Menschen stärker in analytische, problemlösende, adaptive Tätigkeiten einbezogen werden</t>
  </si>
  <si>
    <t>Digitale und technische Kompetenzen
„new digital skills“, „advanced digital skills“
ICT- und STEM-Kompetenzen über dem Basisniveau: „ICT and STEM skills above the basic level“
Kompetenzen bezogen auf Software, Informationsverarbeitung und digitale Werkzeuge (z. B. „software skills“, „informational skills“).
Kognitive Kompetenzen
„analytical skills“
„problem solving skills“
„meta-skills“ für dynamische Umgebungen
Datenbezogene Kompetenzen zur Analyse und Interpretation großer Datenmengen.
Soziale und persönliche Kompetenzen
„communication“, „adaptability“, „creativity“, „time management“
„lifelong learning“ als wiederkehrendes Schlüsselkonzept.</t>
  </si>
  <si>
    <t>Explizit genannte Kompetenzgruppen
Problem-solving skills (SK_PS)
Informational skills (SK_I)
Software skills (SK_S)
Communication skills (SK_C)
Lifelong learning (LLL_M)
Scientists and engineers (SE_M)</t>
  </si>
  <si>
    <t>„education and professional training system must keep up with technological progress“, d.h. Anpassungen der Curricula, einschließlich „mandatory robotics courses“.
„digitalization of business processes requires upskilling of training for workers“, d.h. Einführung einer „integrated skills development strategy“ in Unternehmen.
Programme des „lifelong learning“ werden als entscheidend betont.
Aufbau von technological hubs / Höhere Einbindung von Studierenden, Absolventen und Unternehmen / Veranstaltungen wie „job fairs for Industry 4.0“
„fiscal deductibility of expenditure for the improvement of advanced digital skills“ --&gt; Förderung von Weiterqualifizierung und Technologiezentren.</t>
  </si>
  <si>
    <t>Die „complexity of production processes in Industry 4.0 is significantly increased“ und erfordert „efficient process simulation, execution, monitoring, real-time decision making and control“.
Menschliche Arbeit erfolgt nicht mehr isoliert: „humans communicate and cooperate with each other, and with other smart resources of a production process“.
Der menschliche Beitrag verändert sich, da die Rolle „has dramatically changed“ und stärker auf intellektuelle Fähigkeiten ausgerichtet ist.
Die Grenzen zwischen physischer und digitaler Welt „are blurred“, was zu neuen Arbeitsformen führt.
Die Literatur beschreibt neue Formen der „human–machine interaction“ und „collaborative environments between cobots and humans“.
Menschen werden zunehmend in „CPSs… communicate and cooperate… in real time“ eingebunden.</t>
  </si>
  <si>
    <t>„Collaborative types of learning and learning environments are critical“
(z. B. virtuelle Lernumgebungen, Augmented Reality, kollaborative Umgebungen zwischen Cobots und Menschen).
„The process of digital transformation… is not just a technological issue, but also a question of competencies and skills“.
Die Literatur verweist auf „learning environments“, „virtual learning environments“, „collaborative environments“ als Methoden zur Kompetenzentwicklung.
Auch „Human Resource Management within Industry 4.0 puts the human in the centre“ und fordert systematische Kompetenzentwicklung.
Zudem werden „motivation to learn“, „learning ability“, „self-management and self-development“ als essenzielle Meta-Kompetenzen betont.</t>
  </si>
  <si>
    <t>Unternehmen müssen „understand, deploy and use I4.0 enabling technologies“ in eigenen Produktionsumgebungen.
Der Wandel hin zu Smart Factories bedeutet, „transforming traditional factories into smart factories“ und dadurch „improving the competitiveness of their enterprises“ (S. 4).
Neue digitale Technologien „are transforming products, processes and business models in all sectors of the economy“ (S. 4).
Der Übergang verändert die Kompetenzerwartungen: „If future workers and industry want to be ready for the I4.0 revolution, both must work together“ (S. 25).</t>
  </si>
  <si>
    <t>„skills, knowledge and competences demanded by the globalized world“ (S. 25)
Kompetenzen in den Key Enabling Technologies (KETs) wie:
advanced manufacturing systems
micro/nanoelectronics
artificial intelligence (AI)
security and connectivity
industrial biotechnology
photonics
data analytics
robotics (S. 4)
Anforderungen umfassen „ICT and STEM skills“ und fortgeschrittene digitale Fähigkeiten, die „above the basic level“ liegen sollen (S. 4).
Unternehmen verlangen skills zur „implementation of I4.0 enabling technologies“ und „use of I4.0 tools in manufacturing“.</t>
  </si>
  <si>
    <t>keine</t>
  </si>
  <si>
    <t>„training in the KETs of Industry 4.0 is mandatory“ (S. 25)
Hochschulen (HE) und berufliche Bildung (VET) müssen neue Lernangebote entwickeln: „HE and VET institutions design training degrees… with the learning outcomes, path and contents for having future competitive workers“ (S. 25).
Trainings sollen auf die Industrie abgestimmt sein: „Future workers and industry must work together under the same goal: to promote the training in the KETs of I4.0“.
Projekte wie MAKING 4.0 entwickeln neue Masterprogramme und digitale Kurse: „Developing an online and free training course to adapt the curricula… to the skills required in the Industry 4.0“ (S. 16).</t>
  </si>
  <si>
    <t>„Employees in different positions of industrial work are faced with diverse changes associated with the development of Industry 4.0.“
„Autonomization in logistics and production… operating employees might be promoted to supervisory positions with greater responsibility.“
„The automation of manual, direct tasks… can lead to streamlining“ und gleichzeitig können Assistenzsysteme „enable the employee to supervise several production units simultaneously.“
„Interconnection and communication between machines, operators, and production systems… result in challenges for data management.“</t>
  </si>
  <si>
    <t>„Learning on the job or in interactive job role plays is preferred… because the application of learning objectives in a job-related environment reinforces the learning process.“
Unternehmen setzen darauf, „educating and training current employees“.
Die kontinuierliche Kompetenzentwicklung wird gefördert, wenn „challenging and diverse tasks… carried out in networked, multifunctional teams“.
Trainingsprogramme sollen „promote continuous acquisition of competencies“.
Kompetenzmodelle werden genutzt, um Qualifikationen gezielt zu entwickeln („competency model for logistics employees“).</t>
  </si>
  <si>
    <t>Unternehmen erkennen zunehmend, dass „employees are the most essential DA factor“ und digitale Transformation nur gelingt, wenn Mitarbeiter ihre Rolle anpassen.
Mitarbeitende müssen „be able to adapt to changing working environments“, z. B. indem sie automatisierte Wertschöpfungsprozesse steuern oder digitale Informationen am Arbeitsplatz nutzen.
Fehlende digitale Kompetenzen „can lead to negative performance effects and counteract intended… benefits“.
Digitale Arbeit erfordert neue Formen der Interaktion: digitale Inhalte selbst erstellen, mit digital ausgestatteten Technologien umgehen, virtuell kollaborieren und sich in digitalen Arbeitsumgebungen selbst entwickeln.
Die Arbeitswelt wird dynamischer, da Unternehmen aufgrund schneller Technologiezyklen „shorter technology cycles“ kontinuierlich neue Anforderungen an Fähigkeiten stellen.</t>
  </si>
  <si>
    <t>systematisches Vorgehen, wie digitale Kompetenzen aufgebaut werden:
1. Zwei-Komponenten-Assessment
Kombination aus Self-assessment und External assessment. Erlaubt Differenzierung zwischen „soft competences“ (Selbsteinschätzung) und „hard competences“ (Vorgesetzteneinschätzung)
2. Development Need Index
Ein Entwicklungsindex (0–100), der „prioritization of competences requiring development“ ermöglicht. Unternehmensweit, abteilungsweit oder individuell einsetzbar
3. Praktische Umsetzung
Nutzung von Fragebögen, Dashboards und automatisierten Auswertungen
„transfer of collected assessment data into maturity dashboards is carried out fully automated“
4. Kontinuierliche Entwicklung
Das Modell soll helfen, strategische Entwicklungsmaßnahmen abzuleiten:
„method to derive strategic development steps from a maturity assessment“
5. Anpassungen an Arbeitskontexte
Unternehmen können Reifegradattribute anpassen, um Lernprozesse auf Team-, Abteilungs- oder Organisationsebene zu steuern.</t>
  </si>
  <si>
    <t>„Work organisation and work processes will change along with proceeding automation and real-time-oriented control.“
„Work contents and the interaction and communication between humans and technology will change.“
Produktion wird „more digitalised and autonomously controlled and closely networked with the help of CPS.“
Aufgaben verlagern sich stärker zu Tätigkeiten wie:
„Adjust machines and plants and ensure their technical functions“
„Identify malfunctions“
„Read and check different combinations of software“
„Repair malfunctions in sensors and actors“
Neue Arbeitsfelder entstehen, etwa:
„Analysis, supervision, optimisation and extension of production networks and systems“
„Make use of and co-shape IT-supported assistance and diagnosis systems“
„Analysis, interpretation and documentation of production data“</t>
  </si>
  <si>
    <t>keine direkte Auflistung, nur Nennungen verteilt im Text: 
Technische und digitale Kompetenzen
„Mastering of networked systems with decentralised intelligence“
„Ability to deal with data and their analysis“
„Understanding of CPS, networking, software and their embedding in processes“
„Use of software-controlled assistance and diagnosis systems“
Arbeitsprozessbezogene Kompetenzen
„Master complex processes and safeguard a flawless operation of plants“
„Troubleshooting and problem-solving with the aid of assistance systems and data analysis“
„Optimisation of older plants; overcome breaks between interfaces“
Soziale Kompetenzen
„Cooperation and communication in heterogeneous teams“
„Team competence“
„Bridging of experience worlds“
Selbstkompetenzen
„Self-directed action, communicative competence and ability to self-organise“
„Subjective abilities and potential of the employees will be in high demand“</t>
  </si>
  <si>
    <t>Nennung, aber keine Zuordnung zu Kompetenzen.
technology
work organisation
social and ethical dimensions.</t>
  </si>
  <si>
    <t>Berufsbildung muss „respond to the needs and expectations of these changes in the work world“.
„Successful responses… have to focus on curriculum development and training of both skilled and highly skilled workers.“
Gefordert wird eine Didaktik, die sich an realen Arbeitsprozessen orientiert: „A didactical approach which concentrates on corporate and occupation-typical processes and systems as the starting point of learning.“
Lernen wird zunehmend arbeitsplatznah und kontinuierlich: „On-the-job-training as well as retraining will be necessary.“ + Entwicklung wird „an integral part of the job“.
Benötigt werden neue Qualifizierungsstrategien für CPS-Kompetenzen, Datenanalyse, Problemlösung, sowie Team- und Kommunikationsfähigkeiten.</t>
  </si>
  <si>
    <t>Das Paper beschreibt Industrie 4.0 als eine „precipitous paradigm shift“ mit einer „fusion of virtual, physical, digital, and biological sphere“.
Arbeit verändert sich massiv, weil „disruptive technologies… initiate rapid and massive disruption to all industrial sectors in terms of demand for occupations and skills“.
Die Geschwindigkeit der Veränderung wird betont: „having prior insight into the speed and measure of the changes being brought by industry 4.0 is a prerequisite for success“.
Transformation betrifft nicht nur die Produktion, sondern auch soziale, wirtschaftliche und Bildungssysteme: „industry 4.0 will… leave footprints on the social, economic, and education sectors“.
Jobs verändern sich deutlich: „there will be a great transition for job demand from lower-skilled to highly-skilled jobs“.
Automatisierung, KI, Sensorik und Datenanalyse führen dazu, dass Tätigkeiten stärker technologiegestützt werden.</t>
  </si>
  <si>
    <t>siehe RQ2</t>
  </si>
  <si>
    <t>„Higher education institutions… play a censorious role in shaping the societal transitions requisite for industry 4.0“.
Das bestehende Bildungssystem ist nicht ausreichend: „today’s higher education… does not provide the necessary skills“.
Es braucht neue Curricula: „new curriculum… to incorporate industry 4.0 infrastructures“.
„Education 4.0 is… combining technology into almost every element in didactic education“.
Ziel ist, Lernende dazu zu befähigen, „to apply the new technology which will empower them to produce innovations and creativities“.
„employers are required to develop attitude towards training and retraining their workers“
„self-teaching efforts by jobholders themselves should be encouraged“
On-the-job-Training ist essenziell.
„the learning factory is capable of imparting both technical and soft skills“
„learning factory 4.0 fosters the acquisition of the requisite skills“
Vermittlung erfolgt über „realistic and relevant learning experiences“ sowie „factory-to-classroom and lab-to-factory“ Prozesse.
Ziel ist der „smart and skilled operator“
„a new design and engineering philosophy… enhancing physical, sensorial, and cognitive capabilities“</t>
  </si>
  <si>
    <t>Die Einführung von Industrie 4.0-Technologien führt zu „increased complexity of products and workplaces“.
Arbeit verändert sich hin zu hybriden Mensch-Maschine-Arbeitsformen, in denen Arbeitsaufgaben „in various combinations of technological components“ ausgeführt werden.
Die Rolle der Beschäftigten verschiebt sich: Menschen werden nicht ersetzt, sondern bilden gemeinsam mit digitalen Systemen „human-machine complementarity“.
Tätigkeiten werden stärker wissensintensiv und datenbasiert, da Kompetenzen und Autonomiegrade sowohl von Menschen als auch Maschinen miteinander verglichen und abgestimmt werden.
Der Wandel führt zu neuen Rollen, da Aufgaben je nach Kompetenzprofil und Systemautonomie neu verteilt werden und „radical or incremental managerial transition pathways“ erforderlich werden.</t>
  </si>
  <si>
    <t>Anlehnung an DQR classification
KSC =
„knowledge“
„skills“
„competences“</t>
  </si>
  <si>
    <t>Die Analyse von Kompetenzprofilen ermöglicht gezielte Weiterentwicklung:
„identifying the extent of human-machine collaboration“
Kompetenzbewertungen bilden die Grundlage für „feasible radical or incremental managerial transition pathways“.
Die im Paper entwickelte Methodik zeigt Wege auf, wie Kompetenzen gezielt gestärkt werden können:
„qualitative and quantitative methodology for optimal selection of a competent jobholder“
Beschäftigte entwickeln Kompetenzen, indem sie mit verschiedenen Systemen und Assistenztechnologien interagieren: „assessing combinations of technological components with different automation degrees“
Kompetenzaufbau ist tief in Veränderungsprozesse eingebettet:
„initial step to reach the optimal level of human-machine collaboration“</t>
  </si>
  <si>
    <t>Die Arbeit verändert sich durch die zunehmende Integration von Cyber-Physical Systems, sodass Menschen „perform at higher levels of competence“ müssen.
Menschen werden von einem Umfeld umgeben, „surrounded by a growing set of automated systems“, die entweder menschliche Tätigkeiten ersetzen oder mit ihnen zusammenarbeiten.
Arbeit verschiebt sich dahin, dass Maschinen „replace human participation“ bei vollautomatisierten Prozessen, während bei semiautomatisierten Bereichen weiterhin „human insights in the control loop“ erforderlich sind.
In der neuen Generation der Systeme übernehmen KI und Machine Learning zunehmend analytische Aufgaben, während Menschen sich „rather engage in more creative aspects of the work“.
Der Wandel führt zu einer Arbeitsorganisation, in der Menschen vor allem Aufgaben mit höherer Komplexität, Kontextbewertung und Entscheidung übernehmen.</t>
  </si>
  <si>
    <t>keine direkt Auflistung, Schreibung im Text mit Überschriften: 
1. Physical-based skills
„the five cognitive senses“
„bodily action“
manuelle technische Fertigkeiten („hard skill… requiring manual dexterity and expertise“)
2. Intellectual-based skills
„memory, math, and analytical thinking“
„cognitive skills“
Fähigkeiten zur Analyse, Interpretation und Verarbeitung von Informationen
Umgang mit komplexen Daten und digitalen Modellen
3. Conscious-based skills
„consciousness“ – die Fähigkeit, Bedeutung und Kontext zu erzeugen
„emotional intelligence“ – Erkennen, Verstehen und Steuern von Emotionen
menschliche Entscheidungsfähigkeit, die „can be hardly mimic or outperformed by machines“
Zusätzlich nennt das Paper als Voraussetzung:
„digital literacy and dexterity over the system“
Fähigkeiten zur kreativen, sozialen und emotionalen Interaktion mit autonomen Systemen
Anpassungsfähigkeit an dynamische Systemzustände</t>
  </si>
  <si>
    <t>Wege der Kompetenzentwicklung beschrieben
1. Skills werden durch die Systemarchitektur vorgegeben: Die fünf Level der HCPS-Architektur bestimmen, welche Fähigkeiten Menschen benötigen („the human skills involved for each level“).
2. Lernen entsteht durch Mensch–Maschine-Interaktion: Menschen müssen „exhibit digital literacy and dexterity“ im Umgang mit den Systemen. Der Lernprozess erfolgt schrittweise, indem Maschinen Funktionen übernehmen und Menschen sich auf höherwertige Aufgaben verlagern.
3. Bewusste Entwicklung nicht-automatisierbarer Fähigkeiten: Das Paper betont, dass Fähigkeiten wie „consciousness“ und „emotional intelligence“ besonders gestärkt werden müssen, da sie schwer automatisierbar sind. Diese sollen gezielt „foster and train“ werden, um menschliche Stärken im System zu nutzen.
4. Kompetenzaufbau durch Vergleich und Zuordnung: 
Durch die Analyse menschlicher und maschineller Elemente („human-machine comparison“) werden Skill-Gaps sichtbar, die durch Training geschlossen werden können.</t>
  </si>
  <si>
    <t>Die digitale Transformation hat „dramatically influenced both information technology (IT) job characteristics and IT labor demand“.
Neue Geschäftsmodelle und Technologien verändern die Arbeitswelt: „new business evolutions have made jobs more flexible“.
IT-Arbeit ist zunehmend geprägt durch Wandel und steigende Anforderungen: „changes occurring in the digital age“ erfordern, dass Beschäftigte „understand and integrate digital knowledge, skills, and technology“.
Der Fachkräftemangel entsteht auch durch „changes in the workplace“, was zeigt, dass Arbeitsinhalte kontinuierlich im Umbruch sind.</t>
  </si>
  <si>
    <t>24 digitale Kompetenzen:
TOP5 = lifelong learning, personal attitude, teamwork, dependability, and IT foundations
1. Professional skills and IT knowledge
=„soft skills with knowledge of both academic subjects and basic technology“.
„personal attitude“
„dependability“
„adaptability“
„critical thinking“
„lifelong learning“
„general communication“
„problem solving“
„teamwork“
„IT foundations“
„math and science“
„IT law and ethics“
2. IT management and support
„digital marketing“
„IT risk management“
„digital communication“
„IT support“
„project management“
„business foundations“
3. IT technical
„mobile related technology“
„hardware network“
„software application“
„database“
„English for IT“
„basic IT for work“</t>
  </si>
  <si>
    <t>Hochschulen sollen „produce graduates with the quality and preparation required to meet industry needs“.
Die Ausbildung muss stärker auf grundlegende und praktische IT-Kompetenzen ausgerichtet werden, da „new graduates’ skills are insufficient for employment“.
Studierende sollen früh lernen, digitale Kompetenzen anzuwenden, da „preparing students after graduation may be too late“.
Praxisorientierte Vermittlung ist notwendig, denn IT-Experten betonen, dass junge Arbeitskräfte „work properly in a collaborative environment, as well as having the ability to learn“.
Der Aufbau IT-technischer Fähigkeiten ist zentral, weil „understanding database systems is a foundation for working“ und „software application proficiency is an essential competency“.</t>
  </si>
  <si>
    <t>„The rising of new technologies is re-shaping the entire society and even humankind.“
Für die Industrie bedeutet dies, dass der traditionelle Produktionssektor „transforming… by enabling more efficient and flexible production systems“.
Die Anforderungen an Arbeitskräfte verändern sich rasant: „The requests of competencies are changing rapidly“.
Unternehmen müssen sich kontinuierlich anpassen, „in order to keep high their competitive advantage“.</t>
  </si>
  <si>
    <t>„both new hard skills and soft skills are needed“.
Hard Skills beinhalten u. a. „basic knowledge about ICT“ sowie technische Fähigkeiten, die pro Jobprofil variieren.
Soft Skills werden als fundamental bezeichnet: „the soft skills that we found to be fundamental in general to embrace properly the Industry 4.0 paradigm“.
Unternehmen benötigen zudem Mitarbeiter, die „able to manage the emerging technologies“, die „open to improving his/her capabilities“ sind.
Das Modell unterscheidet übergreifend Kompetenzdimensionen wie:
Hard skills (prozess- und technologiespezifisch)
Soft skills (z. B. Lernbereitschaft, Offenheit, Kommunikationsfähigkeit)
ICT literacy („absolute importance in this context“)
keine weiteren Modelldetails</t>
  </si>
  <si>
    <t>Die Bewertung erfolgt entlang „three analysis dimensions“:
Soft skills
ICT literacy
Hard skills specific for each job profile
Die Ausprägung der Kompetenzen wird über ein Fünf-Level-Maturity-Modell strukturiert:
„Basic“
„Aware“
„Practiced“
„Competent“
„Proficient“
Jedes Level beschreibt detailliert, wie weit eine Person neue Technologien beherrscht und wie ausgeprägt ihr Entwicklungswille ist, z. B.:
„The worker is totally able to manage the emerging technologies…“ (Proficient)
„The worker has few notions about the emerging technologies…“ (Aware)</t>
  </si>
  <si>
    <t>Die Bewertung dient als Grundlage, „to define the right training plan“.
Das Modell unterstützt „to undertake an improvement path“ und hilft Unternehmen, „to act accordingly to their current status“.
Die Reifegradanalyse zeigt Defizite auf und erlaubt Empfehlungen: „we suggested them… the improvement needed to reach the upper level“.
Kompetenzentwicklung erfordert kontinuierliche Anpassung: „the model should be kept always updated in terms of both job profiles considered and skills included“.
Mitarbeitende müssen die Bewertung als positiven Lernprozess verstehen: „the assessment must be seen… as something positive for their professional growth“.</t>
  </si>
  <si>
    <t>Technologien der digitalen Revolution „are quickly and deeply impacting on the companies’ organization and technical capability“.
Die Digitalisierung ist notwendig, aber herausfordernd: „the ‘digital shift’ is a necessary transition for the companies to preserve and eventually increase their competitiveness“.
Gleichzeitig verändern sich Inhalte und Abläufe: „the shift implies significant modification in content, work processes, and work environment“.
Unternehmen stehen unter Druck, da „time is running short and the shift is inevitable for the survival of the company“.
Durch die Geschwindigkeit des Wandels entstehen neue Anforderungen an Beschäftigte und Geschäftsmodelle, indem Unternehmen „deal with the skill disruption in job profiles and establish a new portfolio of competencies“.</t>
  </si>
  <si>
    <t>Es gibt einen „urgent need to retrain millions of employees, professionals and managers to the use and management of the 4.0 technologies“.
Traditionelle Angebote reichen nicht aus: „education and training providers are not ready to immediately face the new educational challenges“.
In Bildungsinitiativen wird „a training program based on problem solving methodology“ eingesetzt.
Die PBL-Methode ist besonders geeignet, weil sie „based on the guided analysis of real problems“ ist.
Programme bieten „fully delivered at distance“ Kurse mit integrierten Videos, Case Studies und Übungen.
Lernende interagieren über Plattformen, in denen „didactic demonstrators“ reale oder virtuelle IoT-Geräte zeigen.
Case Studies und Showcases bieten „evidence of real applications of the Industry 4.0“.
Lernende sollen sofort anwendbare Fähigkeiten erwerben, damit Unternehmen den Kompetenzbedarf schnell decken können.
Bildungsangebote sollen flexibel sein, um „respond to immediate economic knowledge and skills requirements“.
Diese Programme „can be used as stackable elements of larger formal degrees“.</t>
  </si>
  <si>
    <t>Industrie 4.0 ist „associated with major social and organizational changes“.
Der Einsatz von CPS führt dazu, dass Objekte „organize and optimize themselves independently and in real time“.
Die Arbeitswelt in Logistik und Produktion verändert sich, weil diese Bereiche „particularly affected by the effects of work organization“ sind.
Der Wandel erhöht die Anforderungen an Beschäftigte: „Industry 4.0 is expected to further increase the demands placed on employees“.
Die Arbeitsumgebung ist „characterized primarily by the elimination of simple, repetitive activities, an increase in system complexity and the expansion of the range of activities of the workforce“.</t>
  </si>
  <si>
    <t>Mitarbeitende müssen „self-organization, interdisciplinary knowledge, process design competence, problem-solving and communication skills“ besitzen.
Gefordert ist die Entwicklung „cognitive, affective and communicative competencies“.
Unternehmen müssen Mitarbeitende finden, „with the correspondingly necessary competencies for the implementation of new business models“.</t>
  </si>
  <si>
    <t>Klassische Trainings reichen nicht aus: „Conventional further training courses … are no longer sufficient for imparting the required competencies“.
Serious Games bieten großes Potenzial, da sie es ermöglichen, „different alternatives for action in a risk-free environment“ auszuprobieren.
Durch Serious Games können Beschäftigte Kompetenzen „by building up empirical knowledge“ erwerben.
Sie wirken motivierend, weil „digital games … correspond almost ideally to the condition factors of intrinsic motivation“.
Studien zeigen, dass Serious Games „a positive effect on the learning process“ besitzen.
Für den Lernerfolg sind bestimmte Spielmechaniken entscheidend: „rules, feedback, challenges as well as an increase in difficulty“.</t>
  </si>
  <si>
    <t>Durch die digitale Transformation entstehen „new requirements in workforce skills“ und der Shopfloor wird stärker software- und datengetrieben.
Die Arbeit betont einen Wandel von traditionellen, statischen Arbeitsanweisungen hin zu adaptiven und digital bereitgestellten Informationen:
„AR provides assistive solutions in various industrial fields making processes easier to manage, helping in reducing the human error, enabling a new way of educating people and increasing the collaboration.“
Produktionsarbeitsplätze werden operator-zentrierter:
„Understanding the evolution of the workplaces from task-centric into operator-centric…“
Tätigkeiten werden flexibler, komplexer und stärker abhängig vom Umgang mit digitalen Systemen:
„Digitalization in manufacturing systems has dictated new requirements for ubiquitous information processing and faster procedures…“
Arbeit umfasst verstärkt sicherheitsrelevante Interaktionen, bei denen Assistenzsysteme integriert werden:
„The application provides also the safety zone visualization… to ensure the operator’s safety.“</t>
  </si>
  <si>
    <t>Das Paper nennt relevante Fähigkeiten explizit oder implizit:
„AR applications need to be tailored into the workforce skills, considering their limited experience.“
„New requirements for ubiquitous information processing…“
„The safety zone is visible in every step independently of the user’s level…“
„Ability to interact with modern interfaces (human-machine/human-robot)…“
„The learning process will be accelerated as the instructions will be tailored…“
„A report submission feature has been included… explanation of the possible issue…“
„The potential of calling the expert engineer is given to all the levels.“</t>
  </si>
  <si>
    <t>AR-gestützter, adaptiver Lernprozess:
„The proposed framework… aims to assist the shop-floor operators through Augmented Reality in parallel with tailoring the instructions in their skills.“
Lernprozesse werden individualisiert, da AR-Inhalte abhängig vom Skill-Level generiert werden:
„Instructions… are tailored in each user’s capabilities.“
Lernen erfolgt im Arbeitsprozess (learning on the job) durch kontextbezogene Hilfe:
„The fact that the learning process will be accelerated as the instructions will be tailored… constitutes an effectiveness indicator.“
Das System unterstützt Skill-Entwicklung über Levelaufstiege:
„Operators can upgrade their skills and ‘conquer’ the next level until they become experts.“
Fehler- und Problemfeedback unterstützt zusätzliche Lernschleifen:
„The submitted reports… contribute to the enhancement of the AR instruction application…“</t>
  </si>
  <si>
    <t>Die vierte industrielle Revolution ist „influenced by the advancement of technology and a drive towards autonomy in industry“.
Sie bringt „exciting opportunities and challenges for the future work environment“.
Neue Technologien führen zu „complex system automation design and complex system integration requirements“.
Produktionssysteme entwickeln zunehmend eigene Fähigkeiten: Maschinen in der Smart Factory verfügen über „self-awareness, self-comparison and self-prediction capabilities“, die in „self-configuration, self-maintenance and self-organizing capabilities“ münden.
Für Ingenieure bedeutet dies, dass sie „thoroughly understand“ die Technologien müssen, um in der neuen Produktionswelt bestehen zu können.</t>
  </si>
  <si>
    <t>Die Ergebnisse sollen „guide preparation decisions such as curricula restructuring and revisiting industry training programmes“.
Hochschulen und Unternehmen müssen Ausbildung anpassen, da einige Fähigkeiten „new competencies required in the Industry 4.0 environment“ sind.
Neue Kompetenzbereiche wie CPS, Robotik oder Embedded Software erfordern, dass CSE „understand and use multiple coding languages such as C/C++, C#, VB, Python, Java etc.“
Training muss sich auf wachsende technologische Anforderungen ausrichten: „the change in technology requires the advanced levels of these skills“.
Kompetenzaufbau wird ausdrücklich als notwendig beschrieben, um „gearing up for the Industry 4.0 environment“.</t>
  </si>
  <si>
    <t>Die vierte industrielle Revolution hat „revolutionized the nature of work and created a demand for new set of skills“.
Arbeitsaufgaben werden komplexer: „human operators experience an increased complexity of their daily tasks; they are required to be highly flexible and to demonstrate adaptive capabilities in very dynamic working conditions“.
Wiederholende Tätigkeiten verschwinden: „the current jobs in manufacturing are facing a high risk for being automated to a large extent“.
Neue Tätigkeitsinhalte entstehen: „the remaining manufacturing jobs will contain more knowledge work as well as more short-term and hard-to-plan tasks“.
Entscheidungsprozesse verändern sich: „the decision-making process need to be decentralized, because all employees should participate in engineering activities“.
Smart Factories verändern Mensch-Maschine-Interaktion: „employees to machines interactions are the order of the day… interfaces created become the connecting points between employees and machines“.</t>
  </si>
  <si>
    <t>Die Kompetenzlücke ist ein zentrales Problem: „lack of skills or competencies in the company’s workforce is also the biggest challenge“.
Ausbildung muss sich verändern: „Industry 4.0 will also cause a change in the education of workers… the education system will be changed from Education 3.0 to Education 4.0“.
Neue Lernformen werden betont: „Virtual learning environments (VLEs) will be used for high transfer of developed knowledge and skills“.
Augmented Reality wird Bestandteil der Lehre sein: „there will be the implementation of augmented reality in the real environment“.
Kompetenzentwicklung ist gemeinsame Verantwortung: „opportunities for a person’s own development and the commitment to lifelong learning should be the responsibility of both the individual and the organization“.
Soft Skills und soziale Fähigkeiten werden durch interdisziplinäre Lernsettings gefördert.</t>
  </si>
  <si>
    <t>Die Welt befindet sich „in a global transformation of a traditional economy into a digital one“.
Es entstehen neue digitale Fabriken: „Future factories are being created in the form of smart, virtual and digital factories“.
Die digitale Transformation umfasst „the development of automation, robotization and intellectualization industries“ und „the transition to cyber-physical systems“.
Materielle und digitale Arbeit verschmelzen: „the material and digital (virtual) worlds are merging“.
Unternehmen müssen neue Technologien integrieren wie „digital platforms“, „Smart Digital Twins“, „intelligent assistant systems“.
Der Wandel ist umfassend: „These global changes are accompanied by the creation of new business processes at all levels“.</t>
  </si>
  <si>
    <t>Digitale Kompetenzprofile (20 Rollen)
Diese sind in sechs Felder gegliedert:
Digital business
Digital marketing
Digital development
Advanced analytics
Industry 4.0
New work methodology</t>
  </si>
  <si>
    <t>„It is necessary… to develop the digital skills of employees that are already working within the company.“
„Companies quickly discover that they need significant changes in their corporate culture as a whole.“
„A company should introduce new methods of work, for example, Agile, and customer-oriented planning, experiment more and be more creative“.
Zur Entwicklung digitaler Kompetenzen müssen Unternehmen „transfer more tasks to project format and manage these projects more flexibly“.
„to raise the digital knowledge level of all employees“.
„heads the data development and analytics program“
„stimulates innovation through the use of Big Data technologies and analytics“
„train and inspire other stakeholders in the organization“</t>
  </si>
  <si>
    <t>Neue Technologien und vollständige Digitalisierung „will change the structure of the skills needed for enterprises“.
Routineaufgaben werden automatisiert: „machines will replace people at the routine functions including the simplest decisions to be made“.
Menschliche Arbeit verschiebt sich auf überwachende, korrigierende und interpretierende Tätigkeiten: „human beings should be able to check, to control and to correct the functioning and choices made by machines“.
Datenfülle verändert Entscheidungsprozesse: Entscheidungsträger müssen „cope with plenty of information and abundance of possibilities with the higher degree of uncertainty“.
Die Ökonomie wird zeitkritischer: „the time became a determinant that is a core element of the value of information and knowledge“.
Immaterielle Faktoren wie Kreativität, persönliche Interaktion und emotionale Kompetenz werden wichtiger: Menschen übernehmen Aufgaben, „where people can not be replaced by a machine“.</t>
  </si>
  <si>
    <t>Notwendig ist „the ability to study, to analyze, to learn and to change the competence to make decisions in non-standard situations“.
Es braucht „innovative and creative competences“ sowie „reflexivity“.
Academic institutions sollen Kompetenzen schaffen, „to refuse old methods… and to invent or adapt new solutions“.
Beschäftigte müssen fähig sein „to anticipate the consequences“ und Risiken zu tragen.
Hohe Bedeutung haben Kompetenzen, die „trust“, „team working“ und „cross-cultural co-operation“ ermöglichen.
Eine Schlüsselfähigkeit ist „human communication with the diversity and richness of the real personal contacts“.
In Sektoren wie Gesundheit oder Kinderbetreuung wird betont, dass „the affective component and emotional intelligence play an important role“.
Der Arbeitsmarkt verlangt „autonomy and entrepreneurship“ sowie „intrapreneurship“.</t>
  </si>
  <si>
    <t>Ihre Aufgabe ist nicht mehr Wissensvermittlung, sondern:
„to create the competences of life-long learning“
„the ability to refuse old methods… and to invent or adapt new solutions“
„to bear risks and to take responsibility“
Nutzung von „laboratory learning“, „master-classes“ und „internships at enterprises“.
Das akademische Milieu ist eine „sandbox“ zur Erprobung komplexer sozialer und organisatorischer Fähigkeiten.
Vier zentrale Entwicklungsbausteine werden genannt:
„integration of research, training and business institutions“
„emphasized regulatory evolution for the innovative specific competences“
„public and private cooperation for the human capital improvement“
„search for new forms of the knowledge use“
Bildung soll die Fähigkeit fördern, „to anticipate the consequences“ und kreativ auf neue Situationen zu reagieren.</t>
  </si>
  <si>
    <t>Produktionssysteme werden zunehmend digital und komplex: „production systems are directed towards the increase of their efficiency, flexibility and changeability… particularly visible in the time of the Industry 4.0 concept development“.
Unternehmen müssen „implement IT technologies in production areas“, was „forces the use of more and more sophisticated and complex solutions“.
Die Fähigkeit, schnell auf Störungen zu reagieren, wird zentral: Systeme erfordern „the ability to react fast to both internal and external changes and improvement of current activities“.
Fehlerfolgen werden kritischer: „the result of their wrong realization are sudden interruptions… what often put enterprises at risk of tremendous financial loss“.
Mensch-Maschine-Interaktion bleibt wichtig: „a new technology may influence the decrease of human errors, although the cooperation between ‘a human being and a machine’… is important“.</t>
  </si>
  <si>
    <t>Grunddefinition der Kompetenz
„A competency is a combination of three elements: knowledge, skills and attitude.“
Relevante Kompetenzen für Industrie 4.0 Maintenance
Beschäftigte müssen „professional knowledge, knowledge about activities, skills as well as the ability to make decisions on one’s own“ besitzen.
In Zukunft werden Maintenance-Mitarbeiter „new skills, which will allow for effective use of new technologies“ benötigen.
Zentrale digitale und organisatorische Fähigkeiten sind notwendig, um „proper realization of an exploitation process with highly automated and complex systems“ zu gewährleisten.
Unternehmen müssen jene Mitarbeiter identifizieren, „who possess the right level of competencies“ oder entsprechende Qualifikationen entwickeln.
Besonders wichtig sind Fähigkeiten zur schnellen Problemlösung: menschliche Fähigkeiten „largely determine the efficiency of the functioning of the technical infrastructure“.</t>
  </si>
  <si>
    <t>„Trainings are primarily required in the area in which the most competency levels with 0 or 1 values were identified.“
Unternehmen führen „internal trainings conducted by the company experts, and external trainings conducted by training companies“ durch.
Unternehmen müssen zuerst „identify the needed competencies“, dann „assess their fulfilment“, und danach „undertake activities aiming at broadening and supplementing competencies“.
Die Kompetenzmatrix dient der Identifikation des „competency gap“, der durch Weiterbildung geschlossen werden muss.
„The developed model enables… identification of the competency gap as well as… to assess the effects of a failure to meet the required competency level.“
Kompetenzentwicklung ist nicht spontan, sondern organisiert: „methodology consists of three levels“ und bildet einen Lernzyklus.
Durch Risikoanalyse können Trainings priorisiert werden, um „to minimize the risk of its influence on efficiency and effectiveness“.</t>
  </si>
  <si>
    <t>„tasks are changing from manual work to shared work procedures between humans and robots or machines.“
Die Produktionsumgebung wird komplexer und dynamischer: „the increasing complexity, dynamics and individualization of products and processes“ stellt neue Anforderungen.
Mensch und Roboter arbeiten zunehmend gemeinsam: „a human-robot cooperation or collaboration allows to work together or even simultaneously on specific components.“
Klassische Trennung von Mensch und Maschine löst sich auf: „coexistent working scenarios… are more widely used“, doch kollaborative Szenarien werden zunehmen.
Neue Technologien wie Cyber-Physical Systems, IoT und Smart Factory „pose new and major challenges on the organizational structures and the qualification requirements of employees.“</t>
  </si>
  <si>
    <t>„along the job trainings seem most likely to be capable to face the outlined requirements of developing domain-related competencies.“
„digital learning environments… enable more flexible forms of information and knowledge transfer.“
AR/VR als Schlüsseltechnologien: „simulation trainings in mixed reality systems via Augmented- or Virtual Reality.“
AR ermöglicht Lernen am Arbeitsplatz: „AR is used to add real-time information to a real working environment… enabling learning on demand.“
„the practical relevance of the learning content seems to be a crucial factor for learning and qualification success.“
On the job: „learning on demand… by using devices and technology for real-time solutions such as AR tools“
Near the job: „(digital) learning factories comprising real learning environments“
Off the job: Workshops und herstellerbasierte Trainings
„involving the whole company’s workforce and taking the organisational structure into account seems to be a crucial condition.“</t>
  </si>
  <si>
    <t>Arbeit ist zunehmend geprägt von “fast changing environments and ever-changing working contexts”.
Beschäftigte müssen “continuously improve their problem-solving skills whilst trying to achieve the highest efficiency standards”.
Routinetätigkeiten werden reduziert, Menschen sollen “quickly make the right decisions in production planning and control”.
Jobs werden “knowledge-intensive tasks (e.g. decision-making, knowledge-production), that resist standardization because of their unpredictable character”.</t>
  </si>
  <si>
    <t>keine Liste, nur im Text gefunden:
Arbeiter müssen “improve their problem-solving skills continuously”.
Menschen sollen befähigt werden, “quickly make the right decisions”.
Mitarbeitende benötigen “situation-dependent specialist knowledge for ever-changing working contexts”.
Lernwerkzeuge müssen “support communication and knowledge exchange”.
Beschäftigte befinden sich in einem “lifelong learning process and need to evolve to knowledge workers”.
Sie müssen “be familiar with constantly new technologies (e.g. complex user interfaces, mobile devices)”.
Lernende benötigen Wissen “appropriate to his/her prior knowledge” und “context-aware learning”.</t>
  </si>
  <si>
    <t>“bring mobile learning directly to the workplace”
“on-demand access to educational resources, experts, peers and services from any place”
“learning in the era of industry 4.0 should be supported using blended learning concepts”
“learning is initiated by an authentic, ill-structured problem”
“learning by doing or learning from experience”
“simulation of problem situations directly at the machine”
“employees can obtain situation-aware knowledge and receive support in problem-solving tasks directly at the workplace”
“support communication and knowledge exchange”
“transfer of sticky knowledge is important in problem situations”
“Wikis support collaboration… suitable for mobile learning environments”
“Weblogs… ideal medium for experts to broadcast their expertise”
“Discussion forums… adequate tools in the context of mobile learning”
“experimental contexts… enable employees to learn by experience”</t>
  </si>
  <si>
    <t>„production processes will be pushed to be increasingly interconnected, information based on a real time basis and, necessarily, much more efficient“
„their daily tasks and necessary competencies may change but they still will be essential to maintain machinery or solve problems in a future connected production environment“
„the concept bears great potential to relieve workers from monotonous tasks and improve the quality of decisions on the shopfloor“</t>
  </si>
  <si>
    <t>keine direkte Aufzählung, nur im Text...
„new competencies for blue as well as white-collar workers“
„intended competencies are derived“
„technical and methodological competencies“
„participants understand the principles of Lean 4.0 … and are able to conduct a value stream analysis 4.0“
„the development of employees’ competencies through target states, on-site leadership and the philosophy of continuous improvement“</t>
  </si>
  <si>
    <t>Die Vermittlung erfolgt über Learning Factories, die realitätsnahe Produktionsumgebungen simulieren.
„Learning factories can be seen as models of real factories that are used for education and training“
„a competency-oriented design is suitable in particular“
„learning modules are designed in detail based on the intended competencies“
„participants … are able to conduct a value stream analysis 4.0“</t>
  </si>
  <si>
    <t>“Industry 4.0 is currently changing the shop-floor of many large manufacturing companies.”
“This requires a great change of employees, creating a strong demand for training and further education for existing workers.”
“Human-Robot-Interaction entails a new form of free physical integration between operators and smart collaborative robots by re-defining the concept of workplace.”
“Humans and robots can safe and ergonomically co-operate or collaborate hand-by-hand in a hybrid and shared workspace.”
Veränderungen betreffen insbesondere:
neue Formen der Mensch–Roboter-Kollaboration
steigende Komplexität digitalisierter Prozesse
hybride physisch-digitale Arbeitsplätze
höhere Flexibilitäts- und Anpassungsanforderungen
Arbeitsaufgaben, die Technologiekompetenz, Datenintegration und Interoperabilität erfordern</t>
  </si>
  <si>
    <t>keine Auflistung, steht im Fließtext…
“Advanced automation and Industry 4.0 technologies can be trained specifically via learning factory labs.”
“Simulation software… allows to create a digital twin.”
“Ability to interact with collaborative robots… virtual and augmented reality… human-machine collaboration.”
“Industrial Internet Systems… orchestrate single intelligent elements (Cyber-Physical Systems).”
“Analysis of eye tracking data to optimize workstations.”
“Problem solving skills… achieved through different exercises.”
“Workplace-emulated scenarios can provide practical learning and enable participants to transfer learned knowledge directly to the workplace.”
“Strong demand for training and further education.”
“Educational paradigms have to be revised focusing on modern training concepts, industrial learning and knowledge transfer methods.”</t>
  </si>
  <si>
    <t>“Learning factories are considered as a potential option to train employees as well as students.”
“Workplace-emulated scenarios can provide practical learning and enable participants to transfer learned knowledge directly to the own workplace.”
“Direct application of knowledge.”
“Problem solving skills, motivation, collectivization, alternation of hands-on phases with classical learning phases.”
“Production Systems and Industrial Logistics, Simulation in Production and Logistics, Robotics and Mechatronics are taught in the SMF lab.”
“Qualifying and training their workers on topics related to Industry 4.0… Human-centered work design… Automation and Augmented Reality… Collaborative Robotics.”
“Virtual Reality allows users an immersion into the virtual environment.”
“Projection-based assistance systems… visualization of text, images or video/audio.”
“Eye tracking equipment is currently used for the planning and optimization of assembly workstations.”
“Students and SMEs are involved in research projects… enabling experiential learning.”</t>
  </si>
  <si>
    <t>“Dependence on advanced technology due to the fully automated production line… is expected to demand different competencies.”
“Human roles are still relevant in Industry 4.0 at all skills levels.”
“Low-skilled and semi-skilled workers are predicted no longer required at the fully automated shop floor production.”
“High-skilled workers are responsible for the repair, maintenance and installation software. Require good problem solving and decision-making.”
“Low skilled and semi-skilled workers are still required… with new task directions such as the introduction of the human-machine interface, advanced computation and digitalization.”</t>
  </si>
  <si>
    <t>“The main goal of TVET is to develop occupational competencies and enable its graduates to meet the requirements of their future workplaces.”
“Skills formation is usually constructed based on direct demonstration, mimicking and shared hands-on doing.”
“Low-skilled and semi-skilled workers can use tools and assistive systems such as Augmented Reality (AR), RFID or Decision-Making database.”
“Semi-skilled worker can use Virtual Reality (VR) glasses to operate and supervise connected devices.”
“Learning can be taught via direct demonstration on the equipment use.”
“Workers require on-site learning supported through assistance systems.”
“High-skilled job tasks involve installation, maintenance and modification, which require problem solving and decision making skills.”
“The findings… are valuable input to design and development of TVET curriculum structure.”</t>
  </si>
  <si>
    <t>“The Fourth Industrial Revolution… has been profoundly changing dynamics of most industries.”
“Automation of business processes together with emergence of novel business models impose new digital skill requirements for workforce.”
“Roles of employees will change in terms of content and work processes, and these changes would require significant transformations in jobs and skill profiles of employees.”
“Extensive automation of routine activities will reduce the demand for lower-skill and routine-intensive occupations, while it will increase the need for high-skill workers with novel skills.”
“Industry 4.0 era necessitates all employees, even workers with low-skilled jobs, to have a collection of ICT skills.”</t>
  </si>
  <si>
    <t>keine Auflistung, steht im Fließtext…
“Future workforce is expected to have mostly cognitive abilities (52%), systems skills (42%), and complex problem solving skills (40%).”
“Employees need… basic ICT literacy to advanced programming capabilities.”
“Organizations depend on employees with ICT specializations who can analyze Big Data, make coding, develop applications, and manage complex database networks.”
“ICT and other hard skills required for Industry 4.0 have a more interdisciplinary character.”
“Employees need to combine technical knowledge… with a collection of ICT skills.”
“Soft-skills including people management, coordinating with others, emotional intelligence, and negotiation would become very important.”
“For successful execution of hard-skills employees should have soft-skills as collaboration, communication and autonomy.”
“Adaptability becomes the most important capability for employees.”
“Employees need to get into the habit of continuous learning… through an interdisciplinary perspective.”</t>
  </si>
  <si>
    <t>nicht direkt ausgearbeitet, könnte man aus dem Fliextext ableiten, aber steht hier nicht im Fokus</t>
  </si>
  <si>
    <t>“Developing future workforce… requires re-skilling current employees through training programs.”
“Re-designing work processes for reducing the skill mismatch between jobs and employees.”
“Employees need to get into the habit of continuous learning.”
“Organizations should work on offering new learning experiences, creating new development opportunities.”
“Companies should… integrate the most updated technologies into their daily ways of doing work.”
→ Beispiel: MOOCs als moderne Lernformen:
“Offering contemporary training options such as massive online courses (MOOCs).”
“Talent development planning should be made in guidance by comprehensive data analysis of job designs and performance outcomes.”
“Companies need to begin with understanding the changing scope and content of work requirements and workforce skill necessities.”</t>
  </si>
  <si>
    <t>“Industry 4.0 concept introduces innovative technologies in manufacturing that propose new ways of connectivity and data management.”
“Fusing sensors, actuators and high fidelity connectivity on production machinery upgrades it to a Cyber-Physical System (CPS).”
“CPS systems are capable of interacting with other systems and users of the shop floor creating an Industry 4.0 ecosystem: smart factory.”
“All the aforementioned technologies create a complex environment, with multiple system interconnections.”</t>
  </si>
  <si>
    <t>keine Auflistung oder Ausarbeitung, nur Nennung im Text
Umgang mit “Augmented Reality and Virtual Reality”
Fähigkeit zur Interaktion mit “Cyber-Physical Systems”
Kompetenzen in “simulation of the production line and scheduling”
Fähigkeit, “data from sensors… monitor the status of the machine and notice any deviations”
Bedienung von IoT-Geräten wie “smart gloves”, “smart watch”, “NFC cards”
Grundverständnis von Big-Data-Analysen: “data integration and analysis… for predictions”
Fähigkeit, digitale Prototypen zu bewerten: “detect any flaws… at this early stage”
Fehleranalyse über Daten: “detecting redundant movements… result in an error in the original design”
Reflexion des eigenen Handelns über Datenfeedback: “evaluate their performance… by monitoring the required time”
Zusammenarbeit in Mensch-Roboter-Teams: “collaborate with the robot in an assembly process”
Teamarbeit und Abstimmung in Gruppenprojekten.</t>
  </si>
  <si>
    <t>Teaching Factory 4.0zielt darauf ab, Zukunftskompetenzen praxisnah aufzubauen.
“Teaching factories have arisen as a way to involve practitioners in task-specific industrial problems in groups.”
“Education 4.0 considers… advanced visualization techniques… and methods that will familiarize aspiring engineers with these technologies.”
“All the steps of the process were digitalized so as to provide data… that can be analyzed by the participants.”
“The participants acquire a set of highly useful skills… through realistic simulations.”
“It makes the aspiring engineers used to working in the industrial environments, in realistic conditions.”</t>
  </si>
  <si>
    <t>„For the third phase, industry 4.0, the focus lies on the digitization in the industry.“
„Industry 4.0… identified a lot of potentials and challenges… horizontal integration, digital end-to-end engineering, vertical integration, new social infrastructures and cyber-physical production systems.“
„The limits of a very rigid line-layout… demonstrate the higher demand for flexibility in the industry.“
„Step by step, the participants will implement several technologies to create an intelligent, flexible and unchained manufacturing line.“</t>
  </si>
  <si>
    <t>Technical skills, e.g. install and operate IT devices: RFID-tags, tablets or automatic guided vehicle (AGV)
Transformation skills (e.g. propose and realize changes in all three stages of the production system; learn to
adapt transformation principles in their home plants)
Social skills (e.g. team work, knowledge transfer, knowledge acquiring, collaboration for synchronization
of processes and delivery dates and analyzing defects)</t>
  </si>
  <si>
    <t>Industry 4.0 learning factory
„The conceptual design mainly pursues the following goals: Activation of participants, Interaction with participants and Empowerment of the participants.“
„consists of an alternating sequence between observation, theory and practice.“
„The combination of theory and practical application creates a higher learning effect.“
„The realistic environment stimulates all senses.“
„participants will implement several technologies to create an intelligent, flexible and unchained manufacturing line.“
„coaching approach… with six meetings in six months… an inherent part of the training concept.“</t>
  </si>
  <si>
    <t>„highly flexible and demonstrate adaptive capabilities in a very dynamic working environment“
sich in einer Umgebung behaupten, in der „interoperability, information transparency, technical assistance and decentralized decisions“ zentrale Prinzipien sind.
auf einer neuen Ebene mit cyber-physischen Systemen interagieren, wobei „the operator is augmented because of the capability to interact with intangible assets and digital contents“.
mit immer komplexeren Technologien umgehen, da „human operators experience an increased complexity of their daily tasks“.</t>
  </si>
  <si>
    <t>keine Auflistung, nur Nennung im Text:
„operators are a crucial link for the optimal integration between real and virtual assets“
Umgang mit AR/VR &amp; digitalen Inhalten:
„his ability to perceive and act within the physical world is enhanced by the possibility to be immersed in a virtual reality environment“
Verständnis komplexer CPS-Strukturen:
„the cyber twin context is meant to be endowed with intelligence… physical and cyber contexts are meant to be seamlessly integrated“
Lern- und Anpassungsfähigkeit:
„they are required to be highly flexible and to demonstrate adaptive capabilities“
Fähigkeit, Informationen zu analysieren und auf Basis digitaler Feedbacksysteme zu handeln:
„human factors are expected to benefit from the intelligence generated within the cyber context and in turn to add further intelligence“
Fähigkeit, neue Arbeitsabläufe zu verstehen und effizient umzusetzen:
„the proposed framework offers an integrative approach that encompasses health, technical and organizational aspects“</t>
  </si>
  <si>
    <t>SOPHOS-MS, ein System zur Kompetenzunterstützung von Operatoren</t>
  </si>
  <si>
    <t>„Dynamic development of manufacturing Industry 4.0 is a result of… internationalization, information technology development and also hyper competition.“
„The concept of Industry 4.0 describes the increasing digitization of the entire value chain and the resulting interconnection of people, objects and systems through real time data exchange.“
„Industry 4.0 creates many new opportunities for companies, but at the same time several challenges arising from the ongoing automation and digitization.“
„Production compatible with Industry 4.0 idea is remotely steered, autonomic and robotized… it is necessary to process and analyze large amount of data in real time.“</t>
  </si>
  <si>
    <t>Acht Schlüsselkompetenzen für Industry 4.0
Creativity – „ability to perceive the world in new ways… generate solutions.“
Entrepreneurial thinking – „ability to identify marketplace opportunities… a state of mind that opens your eyes to new opportunities.“
Problem solving – „involves both analytical and creative skills… provides a logical framework for problem solving.“
Conflict solving – „requires emotional maturity, self-control, and empathy.“
Decision making – „the process of making choices by identifying a decision, gathering information, and assessing alternative resolutions.“
Analytical skills – „ability to visualize, gather information, articulate, analyze, solve complex problems, and make decisions.“
Research skills – „provide in depth information and advice… important in changing environments.“
Efficiency orientation – „stresses the efficient use of resources as the main determinant of decision and action.“</t>
  </si>
  <si>
    <t>„the work environment within many corporate manufacturing industry areas will fundamentally change within the next two decades.“
„Increasing automation of simple manufacturing processes, the use of state-of-the-art technology as well as shorter innovation cycles will lead to the reduction of simple operational jobs and a higher flexibilization of work itself.“
„everything smart and connected (e.g. smart city, smart building, smart factory, etc.)“
„the higher level of technology integration, exponential growing amount of data transferred, collected and stored… leads to a wide range of authors arguing that analytical competence plays a decisive role.“</t>
  </si>
  <si>
    <t>„qualification strategies need to take place on the horizontal axis across all employees… and on the vertical axis across all organizational levels.“
„the project aims to have a significant and sustainable impact on the development and management of education and training programs“
„a modular concept for specific trainings, coaching and e-learning components“
„employees must be trained for the sensitive use of the data“
„new forms of learning“ sind erforderlich aufgrund „more frequent work related change“</t>
  </si>
  <si>
    <t>„the recent advancements of manufacturing towards the Industry 4.0 paradigm should be supported by the effective training of industrial workers“
„technological advancements… should go hand in hand with a rapid effective training… so that this change can be supported by a proper alignment of the skills to the new needs of the companies“
„more and more complex data have to be collected and properly analyzed in order to define the skill level of the workers“
„a huge amount of data can be retrieved from the shop floor through smart devices, sensors and HMIs“</t>
  </si>
  <si>
    <t>„the huge amount of data… allow the evaluation of the training and skill levels to be potentially made automatic“
„training interventions implemented by the company… provide real-time indications about the workers’ performances“
„TDET aims at producing a semantics-driven classification and evaluation of the trainees’ expertise“
„integration of semantic technologies with training evaluation models“
„a set of KPIs based on data retrieved automatically from the shop floor was developed“
„a mechanism able to assign each trainee to a given skill level… based on the performances of the other trainees“</t>
  </si>
  <si>
    <t>„The increasing complexity of frequently changing production environments challenges shop floor workers to perform well.“
„The tasks they work on are getting less routine and ask for continuous knowledge and skills development.“
„Novel cyber-physical systems (CPS) produce Big Data and require the utilisation of that data to improve work of humans and automation by machines.“
„The work in digital manufacturing requires employees who are both experienced and knowledgeable… and able to flexibly and continuously (self-)assess their competences.“</t>
  </si>
  <si>
    <t>strukturiert Kompetenzen anhand von vier zentralen Herausforderungen
Challenge of Complexity
Intelligent Assistance Systems
Shifting Job Profiles
Work-life Impact</t>
  </si>
  <si>
    <t>„novel user-facing technologies – such as Augmented Reality (AR) and wearables – for human performance augmentation to improve efficiency and effectiveness… delivered through live guidance.“
„effective training program… should include both on-the-job instruction (through the use of augmented-reality…) and classroom instruction.“
„the workforce needs to integrate theoretical and practical knowledge through reflective practice.“
„learning factories… should be adapted to the need of Industry 4.0 related competences.“
„adequate training of the workforce with suitable educational approaches (e.g., self-regulated, reflective, collaborative, blended learning).“
„Performance is competence in action… research in performance analytics… to ease competency mapping, performance forecast and competency gap prediction.“
„there is a gap between task performance appraisal and competence development“ → das Training muss diese Lücke schließen.</t>
  </si>
  <si>
    <t>„Due to the continuous automation of simple manufacturing processes, the number of workspaces with a high level of complexity will increase.“
„Simple and monotonous processes are being automated, while other processes become more complex and intertwined.“
„Employees need to become enabled to take on more strategic, coordinating and creative activities.“
„Industry 4.0 describes the increasing digitization of the entire value chain and the resulting interconnection of people, objects and systems through real time data exchange.“
„Markets have become increasingly volatile and heterogeneous due to constantly changing customer expectations and needs.“
„Increasing virtual work and flexible work topics also require new forms of lifelong learning.“</t>
  </si>
  <si>
    <t>„Competence development and qualification interact as a continuous improvement cycle.“
„The challenge is to qualify employees to shift their capacities to workspaces with more complex processes.“
„Increasing virtual work and flexible work topics also require new forms of lifelong learning.“
„The model is designed to assess individual employees… to detect competence gaps at first sight.“
„Qualification strategies need to be developed… focus should first be put on the largest competence gaps.“
„The competence model could immediately present suitable trainings for an employee.“
„An expert should make use of standardized competence assessment, e.g., through surveys or monitoring activities.“
„Human resource development focuses on all activities concerning the professional education, learning and training of individuals and teams.“</t>
  </si>
  <si>
    <t>Technologies are seen as either empowering or disempowering workers</t>
  </si>
  <si>
    <t>creativity, innovation, and entrepreneurial spirit</t>
  </si>
  <si>
    <t>the classifications of digital competencies are multiple and there is still no consensus on them</t>
  </si>
  <si>
    <t>Technical (professional) skills; communication skills; Organisation of time at work, work tasks; Manage and make decisions; Learn; Work under presure; Digital skills; Languages (foreign languages); Social (ability to get along with other people); Initiative (entrepreneurship, commitment); Flexibility, adaptation; Creativity and innovation</t>
  </si>
  <si>
    <t>The hybrid skill set is divided into technical, conceptual, human and personal skills</t>
  </si>
  <si>
    <t>high-level technical skills, higher-order cognitive skills, and human or interpersonal skills</t>
  </si>
  <si>
    <t>Technical, Digital, Social, Personal</t>
  </si>
  <si>
    <t>it is necessary to focus on educating interdisciplinary specialists, especially considering the pace of technology development. It is necessary to constantly develop competencies and build engineering-staff-development programs.</t>
  </si>
  <si>
    <t>Analytical thinking and innovation; Active learning and learning strategies, complex problem-solving; Critical thinking and analysis; Creativity, originality, and initiative; Leadership and social influence; Technology use, monitoring, and control; Technology design and programming; Resilience, stress tolerance, and flexibility; Reasoning, problem-solving</t>
  </si>
  <si>
    <t>Job profiles: Corporate Training Manager; Environmental Technician;  Environmental Programme Coordinator; Environmental Engineer</t>
  </si>
  <si>
    <t>Training (TR), Employee Empowerment (EE), Employee Participation (EP) and Flexibility (FL)</t>
  </si>
  <si>
    <t>Technical, Methodological, Social and Personal competencies</t>
  </si>
  <si>
    <t>combine different groups of competencies (technical, methodological, social, and personal) in the education system, emphasizing the importance of developing interdisciplinary in the education of engineers and the need to develop the idea of lifelong learning, which affects the growth of creativity of employees and talent development.</t>
  </si>
  <si>
    <t>communication, cooperation and teamwork, Analytical and critical thinking, Problem-solving, Digital skills, leadership, decisions making, Creativity and Innovative spirit, Lifelong learning, Technological skills and Adaptability or Flexibility, Process understanding, Conflict solving, Interdisciplinary , Entrepreneurial thinking, Research skills, Efficiency orientation, Organizational skills, Language skills , Responsibility, Intercultural skills, Ability to transfer Knowledge, Emotional intelligent, Statistical skills, Ambiguity tolerance, Networking skills, State-of-the-Art, Conceptual strength, relationship Management, Reliability, Multidisciplinary.</t>
  </si>
  <si>
    <t xml:space="preserve">Interdisciplinary understanding; IT understanding; Problem-solving ability; Ability to work with modern interfaces; Creative ability; Ability to modify and further develop; Ability of teamwork; Analytical ability; Responaibility; Initiative; Discipline; Ability to cooperate; Integration ability; Communivation; Interdisciplinary thinking and acting; Process know-how; Abiöity to judge; Data evaluation and analysis; Openness to change; Ability to innovate; Ability too learn; Ability to work with modern interfaces; Self management; </t>
  </si>
  <si>
    <t>I Professional, methodological, participatory, social, learning, process, and project competence; II Professional competence, problem-solving competence, learning ability, self-management competence; III Technology and data-oriented, Process- and customeroriented, Infrastructure and organization-oriented competence; IV Technical and personal competence</t>
  </si>
  <si>
    <t>Knowledge about ICT; Ability to work with data; Know-how; Personal skills</t>
  </si>
  <si>
    <t>Decision making sklls; Ability to act creatively; The ability to collaborate; Teamwork skills; Technical and digital skills</t>
  </si>
  <si>
    <t>technical competence, methodological competence, social competence, and personal competence</t>
  </si>
  <si>
    <t>Automation and robotics in manufacturing are unlikely to eliminate the human element but will nevertheless change their place in the production process. Industry 4.0 will only come to be with the support of new technologies and human creativity. We may safely assume that ideal Industry 4.0 employees are interdisciplinary, quickly adapting to change, communicative, and presenting a “win-win” attitude.</t>
  </si>
  <si>
    <t>NVQs/SNVQs, technical competencies, and behavioral competencies</t>
  </si>
  <si>
    <t>Teaching/training methodology by Deloitte (Table 2)</t>
  </si>
  <si>
    <t>They are generally grouped into soft skills, technological/digital skills, and cognitive skills.</t>
  </si>
  <si>
    <t>The top priority areas that need transformation in the education system are free access, individualized education, mental transformation, integration of digital technologies into educational setting, uninterrupted learning environments, lifelong learning, discovery education, and interdisciplinary learning.</t>
  </si>
  <si>
    <t xml:space="preserve">The document also categorizes them by role (Industrial Employees vs. Managerial Staff) </t>
  </si>
  <si>
    <t>workforce readiness, soft skills, technical skills, and entrepreneurship</t>
  </si>
  <si>
    <t>non-formal school education, on-the-job training, and distance education opportunities</t>
  </si>
  <si>
    <t>technological skills and softer skills</t>
  </si>
  <si>
    <t>The need to develop more comprehensive training systems utilizing new technologies and digitalization to secure a skilled workforce in the future is evident</t>
  </si>
  <si>
    <t>Points like the one that collaborative robots (cobots) and humans must link together to work intimately in a brain-machine interaction also stand out. In addition, the intensification of remote work will require an ideal mix between technical skills and soft skills and an interdisciplinary collaborative capacity.</t>
  </si>
  <si>
    <t>technological competences, engineering skills, and decision making and problem solving</t>
  </si>
  <si>
    <t xml:space="preserve"> technological competences, engineering skills, and soft skills</t>
  </si>
  <si>
    <t>STEM (science, technology, engineering and mathematics) education and training</t>
  </si>
  <si>
    <t>graduate and post-graduate education, lifelong learning, and corporate development. Education 4.0 involves the use of artificial intelligence, new education formats, independence from place and time, and individualized learning.</t>
  </si>
  <si>
    <t>The new
qualifications and new courses related Industry
4.0 need flexible and freely accessible e-learning
materials and a complete toolbox of training
products covering: Production, Machine Learning, 3D Printing, Big Data, Robotics, and Programmable Logic Controllers. Cloud Computing, Internet of Things, Smart</t>
  </si>
  <si>
    <t>Technical and Vocational Education and Training (TVET)</t>
  </si>
  <si>
    <t>Knowledge</t>
  </si>
  <si>
    <t>Creativity</t>
  </si>
  <si>
    <t>Process understanding</t>
  </si>
  <si>
    <t>Programming</t>
  </si>
  <si>
    <t>Critical thinking</t>
  </si>
  <si>
    <t>Decision making</t>
  </si>
  <si>
    <t>Cognitive flexibility</t>
  </si>
  <si>
    <t>Strategic thinking</t>
  </si>
  <si>
    <t>Ambiguity tolerance</t>
  </si>
  <si>
    <t>Lifelong learning</t>
  </si>
  <si>
    <t>Communication skills</t>
  </si>
  <si>
    <t>Teamwork</t>
  </si>
  <si>
    <t>Collaboration</t>
  </si>
  <si>
    <t>Leadership</t>
  </si>
  <si>
    <t>Empathy</t>
  </si>
  <si>
    <t>Social intelligence</t>
  </si>
  <si>
    <t>Networking</t>
  </si>
  <si>
    <t>Negotiation</t>
  </si>
  <si>
    <t>Adaptability</t>
  </si>
  <si>
    <t>Flexibility</t>
  </si>
  <si>
    <t>Resilience</t>
  </si>
  <si>
    <t>Motivation</t>
  </si>
  <si>
    <t>Initiative</t>
  </si>
  <si>
    <t>Entrepreneurial thinking</t>
  </si>
  <si>
    <t>Reliability</t>
  </si>
  <si>
    <t>Responsibility</t>
  </si>
  <si>
    <t>Dexterity</t>
  </si>
  <si>
    <t>Perception</t>
  </si>
  <si>
    <t>Automation</t>
  </si>
  <si>
    <t>Autonomy</t>
  </si>
  <si>
    <t>Communication</t>
  </si>
  <si>
    <t>ICT skills</t>
  </si>
  <si>
    <t>Interpersonal skills</t>
  </si>
  <si>
    <t>IT security</t>
  </si>
  <si>
    <t>Leadership skills</t>
  </si>
  <si>
    <t>Managerial competencies</t>
  </si>
  <si>
    <t>Personal competencies</t>
  </si>
  <si>
    <t>Robotics</t>
  </si>
  <si>
    <t>Social skills</t>
  </si>
  <si>
    <t>Technical competencies</t>
  </si>
  <si>
    <t xml:space="preserve">0.1109/IEEM.2018.8607719 </t>
  </si>
  <si>
    <t>Complex information processing</t>
  </si>
  <si>
    <t>Compliance</t>
  </si>
  <si>
    <t>Computational thinking</t>
  </si>
  <si>
    <t>Conflict solving</t>
  </si>
  <si>
    <t>Cooperation and teamwork</t>
  </si>
  <si>
    <t>Coordination</t>
  </si>
  <si>
    <t>Data analysis</t>
  </si>
  <si>
    <t>Discipline</t>
  </si>
  <si>
    <t>Efficiency orientation</t>
  </si>
  <si>
    <t>Emotional intelligence</t>
  </si>
  <si>
    <t>General knowledge</t>
  </si>
  <si>
    <t>Innovativeness</t>
  </si>
  <si>
    <t>Intercultural skills</t>
  </si>
  <si>
    <t>Interdisciplinary knowledge</t>
  </si>
  <si>
    <t>Knowledge management</t>
  </si>
  <si>
    <t>Lean management</t>
  </si>
  <si>
    <t>Learning ability</t>
  </si>
  <si>
    <t>Maintenance</t>
  </si>
  <si>
    <t>Math</t>
  </si>
  <si>
    <t>Monitoring</t>
  </si>
  <si>
    <t>Motivation to learn</t>
  </si>
  <si>
    <t>Multiskilling abilities</t>
  </si>
  <si>
    <t>Multitasking</t>
  </si>
  <si>
    <t>Organizational skills</t>
  </si>
  <si>
    <t>Perception capabilities</t>
  </si>
  <si>
    <t>Problem solving</t>
  </si>
  <si>
    <t>Professional competencies</t>
  </si>
  <si>
    <t>Project management</t>
  </si>
  <si>
    <t>SAP knowledge</t>
  </si>
  <si>
    <t>Service orientation</t>
  </si>
  <si>
    <t>Supervisory skills</t>
  </si>
  <si>
    <t>Sustainable mindset</t>
  </si>
  <si>
    <t>Transversal skills</t>
  </si>
  <si>
    <t>Willingness to learn</t>
  </si>
  <si>
    <t>Ability to adapt</t>
  </si>
  <si>
    <t>Ability</t>
  </si>
  <si>
    <t>Ability to be compromising and cooperative</t>
  </si>
  <si>
    <t>Ability to deal with data</t>
  </si>
  <si>
    <t>Ability to learn</t>
  </si>
  <si>
    <t>Ability to network</t>
  </si>
  <si>
    <t>Ability to understand complex written material</t>
  </si>
  <si>
    <t>Ability to work in a team</t>
  </si>
  <si>
    <t>Ability to work under pressure</t>
  </si>
  <si>
    <t>Able to design and configure system</t>
  </si>
  <si>
    <t>Able to work and control machines</t>
  </si>
  <si>
    <t>Able to work in interdisciplinary areas</t>
  </si>
  <si>
    <t>Adaptability &amp; flexibility</t>
  </si>
  <si>
    <t>Adaptability and ability to change</t>
  </si>
  <si>
    <t>Adaptability or Flexibility</t>
  </si>
  <si>
    <t>Analytical / logic thinking</t>
  </si>
  <si>
    <t>Automation system safety and reliability</t>
  </si>
  <si>
    <t>Being able to teach machines</t>
  </si>
  <si>
    <t>Cognitive Flexibility</t>
  </si>
  <si>
    <t>Communication and teamwork skills</t>
  </si>
  <si>
    <t>Conceptual strength</t>
  </si>
  <si>
    <t>Conscientiousness/reliability</t>
  </si>
  <si>
    <t>Cooperation</t>
  </si>
  <si>
    <t>Creativity and Innovative spirit</t>
  </si>
  <si>
    <t>Critical skills</t>
  </si>
  <si>
    <t>Emotional intelligent</t>
  </si>
  <si>
    <t>Emotional skills</t>
  </si>
  <si>
    <t>Ethics</t>
  </si>
  <si>
    <t>Human dexterity</t>
  </si>
  <si>
    <t>Identify sources of errors</t>
  </si>
  <si>
    <t>Independency</t>
  </si>
  <si>
    <t>Information processing</t>
  </si>
  <si>
    <t>Innovative spirit</t>
  </si>
  <si>
    <t>Interdisciplinary</t>
  </si>
  <si>
    <t>Management skills</t>
  </si>
  <si>
    <t>Multidisciplinary</t>
  </si>
  <si>
    <t>Personal achievement</t>
  </si>
  <si>
    <t>Problem-solving</t>
  </si>
  <si>
    <t>Self-management and self-development</t>
  </si>
  <si>
    <t>Service-orientation</t>
  </si>
  <si>
    <t>Transfer knowledge</t>
  </si>
  <si>
    <t>Understanding different cultures</t>
  </si>
  <si>
    <t>Work satisfaction</t>
  </si>
  <si>
    <t>Work under pressure</t>
  </si>
  <si>
    <t>Digital Competence Maturity Model</t>
  </si>
  <si>
    <t>Digital competencies</t>
  </si>
  <si>
    <t>Ethik &amp; Psychosoziale Kompetenzen</t>
  </si>
  <si>
    <t>Functional competencies</t>
  </si>
  <si>
    <t>Management competencies</t>
  </si>
  <si>
    <t>Methodische Kompetenzen</t>
  </si>
  <si>
    <t>Soziale Kompetenzen</t>
  </si>
  <si>
    <t>Technische Kompetenzen</t>
  </si>
  <si>
    <t>Basic knowledge</t>
  </si>
  <si>
    <t>Contextual knowledge</t>
  </si>
  <si>
    <t>Expert knowledge</t>
  </si>
  <si>
    <t>Skill</t>
  </si>
  <si>
    <t>Coding skills</t>
  </si>
  <si>
    <t>Controlling</t>
  </si>
  <si>
    <t>Documentation</t>
  </si>
  <si>
    <t>IT skills</t>
  </si>
  <si>
    <t>Planning</t>
  </si>
  <si>
    <t>Sum</t>
  </si>
  <si>
    <t>Literal Origin</t>
  </si>
  <si>
    <t>Ability to handle digital machines (D2.01)</t>
  </si>
  <si>
    <t>Ability to transfer knowledge digitally (D3.06)</t>
  </si>
  <si>
    <t>Action-related Competencies</t>
  </si>
  <si>
    <t>Affinity towards modern technology (D4.01)</t>
  </si>
  <si>
    <t>Analytical thinking</t>
  </si>
  <si>
    <t>Collaboration / Cooperation</t>
  </si>
  <si>
    <t>Mindset for continuous improvement</t>
  </si>
  <si>
    <t>Awareness for IT security</t>
  </si>
  <si>
    <t>Language skills and intercultural communication</t>
  </si>
  <si>
    <t>Machines and network system communication</t>
  </si>
  <si>
    <t>Motivation to learn digital technologies (D4.02)</t>
  </si>
  <si>
    <t>Professional appearance via digital media (D3.03)</t>
  </si>
  <si>
    <t>Competence development</t>
  </si>
  <si>
    <t>Defining strategy</t>
  </si>
  <si>
    <t>Driving improvement projects</t>
  </si>
  <si>
    <t>Knowledge about IP of digital content (D1.02)</t>
  </si>
  <si>
    <t>Knowledge about networking of digital machines and systems (D2</t>
  </si>
  <si>
    <t>High-level Technical skills
in-depth understanding of information and communications technology (ICT) and an understanding of Industry 4.0 technologies such as Big Data, data analysis, network management, and programming
higher-skilled technicians and engineers capable of managing new automation processes as workers increasingly work alongside collaborative robots
data analytic skills and knowledge of 3D printing
analyze data, develop software, and solve technological problems
Higher-Order Cognitive Skills
complex problem-solving, critical thinking, and decision-making skills
Human and Interpersonal skills
social and emotional capabilities, providing expertise, coaching and developing others , and creativity
communication and interpersonal skills
leadership skills
Communication skills deemed critical are speaking and active listening
the necessary interpersonal skills would be negotiation and persuasion skills</t>
  </si>
  <si>
    <t>creativity: fluency, flexibility, originality, elaboration
innovation: practical intelligence for innovation, problem solving skills, flexibility skills, high-tech skills
entrepreneurial spirit: capacity to start a new business, being autonomous, exploiting new opportunities 
critical and strategic thinking, and digital skills.</t>
  </si>
  <si>
    <t>Information management, collaboration, communication and sharing, creation of content and knowledge, ethics and responsibility, evaluation and problem solving, technical operations
Information processing, communication, content creation, security, problem solving, digital rights, digital emotional intelligence, digital teamwork, making use of Big Data, self-interruption, making use of artificial intelligence and virtual leadership
Technical competencies, information management, communication, collaboration, creativity, critical thinking and problem solving
Cognitive and meta-cognitive skills (e.g. critical thinking, creative thinking, learning to learn and self-regulation); social and emotional skills (e.g. empathy, self-efficacy and collaboration); and practical and physical skills (e.g. using new information and communication technology devices)
Critical skills (i.e., critical thinking and problem solving, collaboration in networks and leading by influence, agility and adaptability, initiative and entrepreneurship, effective oral and written communication, evaluating and analysing information, and curiosity and imagination) and technological disruptive skills (i.e., artificial intelligence, nanotechnologies, robotisation, internet of things and augmented reality)
Information and data literacy, communication and collaboration, media literacy, digital content creation (including programming), safety (including digital well-being and competences related to cybersecurity), intellectual property related questions, problem solving and critical thinking
Handling of hardware, handling of software, programming, handling of applications, innovative capability and creativity, information processing (recognising one’s own knowledge gaps, search, data analysis, evaluation), data organisation, effective usage, communication, collaboration, networking, netiquette, sharing data with others, cultural aspects, security law, responsibility, goals and motivation, willingness to learn and openness, ethics and morals, autonomy and Independence, problem solving, training/educating others</t>
  </si>
  <si>
    <t>engineering skills, collaborative skills, computer literacy, troubleshooting skills, effective communication, swift decision-making, reliability, critical thinking, adaptability and effective time management
creativity, Knowledge of the production system, Diversity management, Ethical behaviour, coding, flexibility, emotional intelligence, Quality controlling skills, logical reassoning, Neogotiation skills, moral judgement, sympathy, leadership, change management</t>
  </si>
  <si>
    <t>problem-solving, critical thinking and soft skills
The core skills, technical skills and personal attributes in employees for analytical and decision-making skills are needed to be developed</t>
  </si>
  <si>
    <t>Required skills for engineers in the Fourth Industrial Revolution environment: problem-solving skills; openness to sustainable development; openness to digitalization; analytical thinking; long-life learning; use computer-aided systems; openess for use new technologies (automation and robotization); team working
Required managerial skills in the Fourth Industrial Revolution environment: long-life learnng; striving for continuous improvement; openness to sustainable development; team working; problem solving, conflict solving; creative thinking; connection technical and management skills; openness for use new technologies; resistance to stress; openness for digitalization; self discipline
Technical competencies (technical skills, IT security (cybersecurity), process understanding, media skills)
Methodological competencies (creativity, entrepreneurial thinking, problem and conflict solving, analytical skills, decision making, research skills)
Social competencies (communication skills, networking and integration skills, team-working, intercultural skills, ability to be compromising and cooperative, leadership skills)
Personal competencies (commitment to lifelong learning, flexibility, motivation to learn, ability to work under pressure, social responsibility)</t>
  </si>
  <si>
    <t>Knowledge about ICT:  Basic IT knowledge; Ability to use and interact with computers, mobile devices and smart machines such as robots, tablets and specialized devices and software (e.g. CAD, laser cutting, 3D prototyping); Understanding communication between machines; Information Systems Security and Data Protection 
Ability to work with data: Ability to process and analyse data and information obtained from machines, Understanding visual data and making decisions; Basic statistical knowledge; Digital Marketing; Use of systems design, template building, social media and online retailing.
Know-how: Interdisciplinary and general knowledge of technology; Specialized knowledge about the activities and production processes in force; Know-how to carry out maintenance-related equipment activities; Specialized knowledge of digital supply chain systems
Personal skills: Adaptability and ability to change; Decision-making; Working in groups - Communication and collaboration skills, including digital and through social network; Changing a positive mentality in lifelong learning</t>
  </si>
  <si>
    <t>Relevant attributes include professional skills (e.g., effective teamwork), people skills (e.g., creativity, empathy, flexibility), technological skills (e.g., ability to work with IoT, autonomous robots, 3D printing), and interdisciplinary knowledge and skills. 
The I4.0 era requires cross-functional competencies that combine technological advancements and manufacturing knowledge</t>
  </si>
  <si>
    <t>Digital
Data analysis and modelling
IT systems operation
Technical
Knowledge of processes, systems and procedures
Machines and network system communication
Data-protection understanding
network system monitoring
Personal
Willingness to engage in constant learning
Conscientiousness/reliability
 Innovation
Social
Communication and teamwork skills
Language skills and intercultural communication
Knowledge and experience sharing in an organisation</t>
  </si>
  <si>
    <t>They are structured within the I4.0 Competency Maturity Model (I4.0CMM) comprising three domains: a Capability Functions Domain (specific functions like Design &amp; Manufacturing Engineering), a Competency Levels Domain (five levels: Fundamental awareness, Limited experience, Practical application, Applied knowledge, Expert; adapted from Blooms taxonomy), and a Maturity Levels Domain (progression through the 1st, 2nd, 3rd, and 4th Industrial Revolutions).</t>
  </si>
  <si>
    <t xml:space="preserve">Literature Overview: Table 2 (Deloitte)
Specific needs identified in the authors model (Figure 3) are project management, establishing cooperation networks, language skills, knowledge of new technologies, prioritizing, team working skills, time management skills, data analysis, strategic management, company digitization strategy, HR management, and team leadership. </t>
  </si>
  <si>
    <t>Graduates are expected to have enhanced communication skills, technological skills, and learning-to-learn skills
21st century core competencies are analytical thinking and innovation, active learning and learning strategies, creativity, originality and taking initiative, technological literacy and programming critical thinking and analyzing, problem solving, leadership collaboration, systems analysis and evaluation.</t>
  </si>
  <si>
    <t xml:space="preserve">Table 1 (Skill set needed for industry 4.0) and Table 8 (The weights of each criterion in overall manner)
Project Management was identified as the most important individual factor.
</t>
  </si>
  <si>
    <t>technological skills, softer skills (cognitive and social and communication skills), team-work, self-management skills, autonomous decision-making, work diversity, possibilities to social interactions, 
the ability to collaborate with technology (human-robot interaction)
Humans must have the basic competence to act with new technology and a positive attitude towards changes
Humans may also need to learn to act in virtual reality environments</t>
  </si>
  <si>
    <t>soft skills (problem-solving, critical thinking, creativity, agile decision-making, collaboration, communication, emotional intelligence, adaptability, lifelong learning), 
advanced digital skills (big data analytics, robotics, AI, augmented reality, machine learning, cloud computing, IoT)
basic digital skills (coding, human-machine interaction, ICT literacy)
domain skills (engineering)
entrepreneurial skills</t>
  </si>
  <si>
    <t>Table 2 (Economic, Social, Technological, Environmental, Political)
Technological: Communication skills, Work with hardware, Work with software, Programming, Culture of IT security
Methodological: Creativity, Decision making, Analytical skills, Research abilities, Orientation of effectiveness
Social: Communicational skills, Ability to network
Personal: Security awareness</t>
  </si>
  <si>
    <t>creativity, innovation skill, decision-making skills are the attributes that are frequently mentioned as Industry 4.0 workforce requirements
theoretical and analytical knowledge as well as intelligence, rationality, wisdom and understanding</t>
  </si>
  <si>
    <t>Obwohl die Einführung von Industrie 4.0 allgemein eine geringere Nachfrage nach Arbeitskräften für das Unternehmen bedeutet, da diese durch Automatisierung und Robotisierung ersetzt werden, bleibt die menschliche Beteiligung in digitalisierten und automatisierten Arbeitssystemen weiterhin erforderlich
Verlagerung der Aufgaben (kreative Aufgaben); Komplexere Tätigkeiten (keine Routineaufgaben, sondern kritisches Denken); Veränderung und Wegfallen von Jobs; Steigende Anforderungen an hochqualifiziertes Personal</t>
  </si>
  <si>
    <t>Employees working on a production line where robots are used need a positive mindset, understand operational processes, think strategically and know how to manage the interpersonal aspects of the job
The skill set of employees plays a vital role in the success of organisations
employees must be multi-skilled and possess a set of hybrid skills consisting of technical, human, personal and conceptual skills 
employees need to combine and leverage their individual attitudes, knowledge and skills to ensure a greater competitive advantage for organisations</t>
  </si>
  <si>
    <t>Employees need to learn high-level technical skills to fully comprehend how to operate the newly implemented Industry 4.0 technologies.
Higher-order cognitive skills such as complex problem-solving and critical thinking are essential for Industry 4.0.
the nature of jobs will evolve from manual-labor-based tasks to problem-solving and decision-making responsibilities.</t>
  </si>
  <si>
    <t>the implementation of Industry 4.0 technology, digitisation, and automation, leading to a new environment where employees interact with cyber-physical systems and analyze large data sets
Roles are being redefined or created (the new solutions and technologies aiming to replace human labour)
The simultaneous acquisition of technical and psychosocial competencies, consisting mainly of soft skills, such as teamwork or communication, is increasingly important.</t>
  </si>
  <si>
    <t>jobs might be displaced by a shift in the division of labor between humans and machines, while new jobs that do not exist today may emerge. These new jobs are more adapted to the new division of labor between humans, machines, and algorithms
As technology evolves, some people are not able to get good jobs due to a lack of the right skills, while others are afraid of low-skilled jobs being threatened by automation
work activities in operationally labor-intensive sectors could be automated due to these tasks predictable and repetitive nature. To assume a new role, workers in traditionally labor-intensive sectors will need reskilling.</t>
  </si>
  <si>
    <t>The demand for new skills stems from increased automation and robotization of production systems, increased autonomy of smart equipment, autonomous decision-making by resources, and digital communication. In addition, greater workforce flexibility is required.
no longer require traditional skills but require new ones related to the implementation and operation of digitized smart factories systems
Today’s workers are required to understand and manage intelligent machine and robot systems.
today’s workforce needs a complement of knowledge and skills resulting from widespread digitization, which leads to increased productivity and flexibility of production systems</t>
  </si>
  <si>
    <t>In order to adapt to the computerization and digitization innovations developing at an exponential speed in organizations, such skills of employees as management of unforeseen situations, critical and logical thinking, interpersonal relationships, the ability to act creatively, cooperate and work in a team become significant. personal qualities of employees, such as inquisitiveness, flexibility, responsibility will become especially important for everyone who wants to stay in the labour market.
Different challenges of the Industry 4.0 Revolution and the demands placed on employees are presented based on the literature
Employees face a complex environment requiring adaptation to constant challenges, stress, and rapid technological progress</t>
  </si>
  <si>
    <t>the level of complex manufacturing technologies will increase even more and lead to advanced production processes becoming more complex and integrated. As a result, the role of the operators at the shopfloor will changed from executing simple repetitive tasks to handling more complex task
It involves intelligent automated and robotic factories, increased human-machine collaboration, data-driven decision-making, and a shift towards virtual workplaces requiring greater flexibility
the operators ability to fully understand the manufacturing technology will be more difficult and this will raise new demands within the area of competence</t>
  </si>
  <si>
    <t>The “dark factories” without employees do not need lights because there will be no human workers. At the same time, occupational safety risks will no longer exist since robots will replace people for jobs that involve elevated temperatures, heavy lifting, and toxic gases.
The workforce shifts from blue-collar manual labor to a new white-collar class focused on creativity, leadership, and complex problem-solving, with employees handling tasks requiring human flexibility while routine jobs are automated.</t>
  </si>
  <si>
    <t>employees need a specific knowledge and a new skill paradigm resulting from digitalization which should lead to increase the overall performance of production systems, effectiveness of operative management and the efficiency of manufacturing and supporting processes
there is a need for highly qualified staff employed, who has the openness for changes, the strong ability to knowledge transfer and teamwork 
the employees’ knowledge on IT and production technologies in Industry 4.0 environment is important as well as on management sciences such as strategy and analysis, planning and implementation, cooperation and networks, business models, human resources, change and leadership</t>
  </si>
  <si>
    <t xml:space="preserve">Industry 4.0 requires gold-collar employees, who can work simultaneously in different project teams open to interdisciplinary approaches with expertise in different disciplines, and have the necessary conceptual skills for Industry 4.0, not standard bureaucrat-type white-collar workers
</t>
  </si>
  <si>
    <t>Human tasks become more demanding and complex
Demands on personal cognitive and social and communication skills increase
Demands on employee autonomy and self-management skills increase
Employee shortage is faced; due to e.g. ageing workforce or concerning the lack of highly skilled experts</t>
  </si>
  <si>
    <t>Economic, Social, Technological, Environmental, Political
Technological, Methodological, Social, Personal</t>
  </si>
  <si>
    <t>collaborative learning processes with customers
collective learning
vocational education and training are significant in the KIBS and are immersed in the digital era</t>
  </si>
  <si>
    <t>a total talent strategy supported by a formal policy on employee development from entry-level specialist level
apprenticeships, an effective orientation programme, succession planning, training centres, effective performance management processes, on-the-job training, behavioural incentives for employees, bursaries, collaboration with educational institutions, purposeful employment, the development of a talent pipeline, specialist remuneration
To ensure a future pipeline of adequate talent for the automotive industry, organisations should collaborate with educational institutions and other organisations both nationally and internationally to develop and nurture Industry 4.0 talent.</t>
  </si>
  <si>
    <t>Upskilling and Reskilling through Higher Education: Experimental Learning, Technical and Vocational Colleges and Schools
Reskilling and Upskilling through Non-Traditional Training: Professional Certificate, Re-certification, Company-Sponsored on-the-job Training, Self-Study Open-Course Programs</t>
  </si>
  <si>
    <t>Competencies are developed through upskilling and reskilling,
the future skilled worker education, especially the vocational education (e.g., 3-years high school with technical orientation), must take care of the industrys future competence needs.
 internal competence building, collaboration with external consultants and technology providers
participation in research programs
learning by doing during the implementation of new technologies.</t>
  </si>
  <si>
    <t>the importance of lifelong learning definitely growing in the Industry 4.0 environment, what requires: 1) to promote the climate of innovation and learning; 2) to change the learning culture and 3) a new approach to talent development staff
enterprises should build the learning management systems and procedures helping a learning progress and knowledge transfer within their own organization as well as within the network of enterprises
there is a need to reconstruct student education programs at universities and vocational schools</t>
  </si>
  <si>
    <t>workplace learning (upskilling, reskilling, on-the-job training, incremental learning)
experiential training (work-integrated learning, apprenticeships, internships, practical training)
educational strategies (curriculum alignment, micro-credentialling, short courses, mentorship)
Training is accelerated using Industry 4.0 technologies like Augmented Reality (AR) and Virtual Reality (VR) in facilities such as innovation centres and learning factories.</t>
  </si>
  <si>
    <t>a positive attitude towards change</t>
  </si>
  <si>
    <t>ability to motivate</t>
  </si>
  <si>
    <t>ability to work with IoT</t>
  </si>
  <si>
    <t>agile decision-making</t>
  </si>
  <si>
    <t>analytic thinking</t>
  </si>
  <si>
    <t>analytical ability</t>
  </si>
  <si>
    <t>artificial intelligence</t>
  </si>
  <si>
    <t>attitude</t>
  </si>
  <si>
    <t>autonomous decision-making</t>
  </si>
  <si>
    <t>availability</t>
  </si>
  <si>
    <t>cognitive abilities</t>
  </si>
  <si>
    <t>cognitive capabilities</t>
  </si>
  <si>
    <t>collaborative work</t>
  </si>
  <si>
    <t>complex problem-solving</t>
  </si>
  <si>
    <t>decision-making</t>
  </si>
  <si>
    <t>decision-making abilities</t>
  </si>
  <si>
    <t>design thinking</t>
  </si>
  <si>
    <t>dexterity</t>
  </si>
  <si>
    <t>innovation</t>
  </si>
  <si>
    <t>interdisciplinary thinking</t>
  </si>
  <si>
    <t>leadership</t>
  </si>
  <si>
    <t>logical thinking</t>
  </si>
  <si>
    <t>manual dexterity</t>
  </si>
  <si>
    <t>motivation</t>
  </si>
  <si>
    <t>negotiation</t>
  </si>
  <si>
    <t>openness to change</t>
  </si>
  <si>
    <t>perception</t>
  </si>
  <si>
    <t>problem-solving capabilities</t>
  </si>
  <si>
    <t>self-management</t>
  </si>
  <si>
    <t>self-organization</t>
  </si>
  <si>
    <t>transversal skills</t>
  </si>
  <si>
    <t>communicative competencies</t>
  </si>
  <si>
    <t>methodological competencies</t>
  </si>
  <si>
    <t>social competencies</t>
  </si>
  <si>
    <t>awareness of ergonomics</t>
  </si>
  <si>
    <t>compliance</t>
  </si>
  <si>
    <t>digital literacy</t>
  </si>
  <si>
    <t>expertise</t>
  </si>
  <si>
    <t>information literacy</t>
  </si>
  <si>
    <t>knowledge management</t>
  </si>
  <si>
    <t>knowledge transfer</t>
  </si>
  <si>
    <t>knowledge work</t>
  </si>
  <si>
    <t>media literacy</t>
  </si>
  <si>
    <t>process understanding</t>
  </si>
  <si>
    <t>specialized knowledge</t>
  </si>
  <si>
    <t>state-of-the-art knowledge</t>
  </si>
  <si>
    <t>technical knowledge</t>
  </si>
  <si>
    <t>technological knowledge</t>
  </si>
  <si>
    <t>understanding IT security</t>
  </si>
  <si>
    <t>3D printing</t>
  </si>
  <si>
    <t>analytical skills</t>
  </si>
  <si>
    <t>automation</t>
  </si>
  <si>
    <t>automation technology</t>
  </si>
  <si>
    <t>basic digital skills</t>
  </si>
  <si>
    <t>basic skills</t>
  </si>
  <si>
    <t>big data analytics</t>
  </si>
  <si>
    <t>cloud computing</t>
  </si>
  <si>
    <t>coding</t>
  </si>
  <si>
    <t>coding skills</t>
  </si>
  <si>
    <t>computer programming</t>
  </si>
  <si>
    <t>controlling</t>
  </si>
  <si>
    <t>cyber-physical systems</t>
  </si>
  <si>
    <t>cybersecurity</t>
  </si>
  <si>
    <t>data analysis</t>
  </si>
  <si>
    <t>data analytics</t>
  </si>
  <si>
    <t>data management</t>
  </si>
  <si>
    <t>data mining</t>
  </si>
  <si>
    <t>data processing</t>
  </si>
  <si>
    <t>data science</t>
  </si>
  <si>
    <t>digital content creation</t>
  </si>
  <si>
    <t>digital media</t>
  </si>
  <si>
    <t>digital skills</t>
  </si>
  <si>
    <t>digitization</t>
  </si>
  <si>
    <t>documentation</t>
  </si>
  <si>
    <t>engineering</t>
  </si>
  <si>
    <t>engineering skills</t>
  </si>
  <si>
    <t>equipment maintenance</t>
  </si>
  <si>
    <t>hard skills</t>
  </si>
  <si>
    <t>language skills</t>
  </si>
  <si>
    <t>lean management</t>
  </si>
  <si>
    <t>machine learning</t>
  </si>
  <si>
    <t>maintenance</t>
  </si>
  <si>
    <t>monitoring</t>
  </si>
  <si>
    <t>network security</t>
  </si>
  <si>
    <t>networking</t>
  </si>
  <si>
    <t>operating machinery</t>
  </si>
  <si>
    <t>planning</t>
  </si>
  <si>
    <t>programming</t>
  </si>
  <si>
    <t>project management</t>
  </si>
  <si>
    <t>quality assurance</t>
  </si>
  <si>
    <t>robot programming</t>
  </si>
  <si>
    <t>robotics</t>
  </si>
  <si>
    <t>software development</t>
  </si>
  <si>
    <t>software engineering</t>
  </si>
  <si>
    <t>software skills</t>
  </si>
  <si>
    <t>technical skills</t>
  </si>
  <si>
    <t>technological skills</t>
  </si>
  <si>
    <t>virtual reality</t>
  </si>
  <si>
    <t>Cognitive</t>
  </si>
  <si>
    <t>Hardware</t>
  </si>
  <si>
    <t>Information</t>
  </si>
  <si>
    <t>multidisciplinary</t>
  </si>
  <si>
    <t>networked</t>
  </si>
  <si>
    <t>openness</t>
  </si>
  <si>
    <t>organizational</t>
  </si>
  <si>
    <t>Process</t>
  </si>
  <si>
    <t>Reflect</t>
  </si>
  <si>
    <t>Software</t>
  </si>
  <si>
    <t>Special</t>
  </si>
  <si>
    <t>statistical skills</t>
  </si>
  <si>
    <t xml:space="preserve">understanding </t>
  </si>
  <si>
    <t>technological</t>
  </si>
  <si>
    <t>out of the box</t>
  </si>
  <si>
    <t>development</t>
  </si>
  <si>
    <t>Paper  ok</t>
  </si>
  <si>
    <t xml:space="preserve">AI </t>
  </si>
  <si>
    <t>Consolidated Token</t>
  </si>
  <si>
    <t>Reading Comprehension</t>
  </si>
  <si>
    <t>Industrial Automation</t>
  </si>
  <si>
    <t>Automation Technology</t>
  </si>
  <si>
    <t>Data Management</t>
  </si>
  <si>
    <t>Data Processing</t>
  </si>
  <si>
    <t>Decision Making</t>
  </si>
  <si>
    <t>Efficiency Orientation</t>
  </si>
  <si>
    <t>Information Processing</t>
  </si>
  <si>
    <t>IT Security</t>
  </si>
  <si>
    <t>Quality Assurance</t>
  </si>
  <si>
    <t>Self-Management</t>
  </si>
  <si>
    <t>Service Orientation</t>
  </si>
  <si>
    <t>Willingness to Learn</t>
  </si>
  <si>
    <t>Open-Mindedness</t>
  </si>
  <si>
    <t>Social Intelligence</t>
  </si>
  <si>
    <t>Mathematics</t>
  </si>
  <si>
    <t>Virtual Reality (VR)</t>
  </si>
  <si>
    <t>KSA</t>
  </si>
  <si>
    <t>Networking (M2M)</t>
  </si>
  <si>
    <t>Regulatory compliance</t>
  </si>
  <si>
    <t xml:space="preserve">Digital content creation </t>
  </si>
  <si>
    <t xml:space="preserve"> for continuous improvement</t>
  </si>
  <si>
    <t>Continuous Improvement mindset</t>
  </si>
  <si>
    <t>Technical documentation</t>
  </si>
  <si>
    <t>technical documentation</t>
  </si>
  <si>
    <t>Writting</t>
  </si>
  <si>
    <t>Ergonomic awareness</t>
  </si>
  <si>
    <t>Intellectual Property</t>
  </si>
  <si>
    <t>Information and Communication Technology (ICT)</t>
  </si>
  <si>
    <t>Intercultural acceptance</t>
  </si>
  <si>
    <t>Intercultural differences</t>
  </si>
  <si>
    <t>Cyber-physical-systems (CPS)</t>
  </si>
  <si>
    <t>Operating machinery</t>
  </si>
  <si>
    <t>Programming machines</t>
  </si>
  <si>
    <t xml:space="preserve">Adaptability, problem-solving capabilities, customization skills, transversal skills, soft skills, creativity, decision-making abilities, supervisory skills, and multiskilling abilities. Higher-level education and technical competencies related to new equipment and digital tools are also emphasized. </t>
  </si>
  <si>
    <t>Organizing</t>
  </si>
  <si>
    <t>Software engineering</t>
  </si>
  <si>
    <t>Self reflection</t>
  </si>
  <si>
    <t>Interdisciplinary thinking</t>
  </si>
  <si>
    <t>Design thinking</t>
  </si>
  <si>
    <t>Conscientiousness</t>
  </si>
  <si>
    <t>Programming robots</t>
  </si>
  <si>
    <t>SAP</t>
  </si>
  <si>
    <t>Self-Organization</t>
  </si>
  <si>
    <t>Industrial System Design</t>
  </si>
  <si>
    <t>Affinity towards modern technology</t>
  </si>
  <si>
    <t>ethics and morals</t>
  </si>
  <si>
    <t>IT security awareness</t>
  </si>
  <si>
    <t>Morals</t>
  </si>
  <si>
    <t>Machine learning</t>
  </si>
  <si>
    <t>Cloud Computing</t>
  </si>
  <si>
    <t>Artifical Intelligence</t>
  </si>
  <si>
    <t>Data Analysis</t>
  </si>
  <si>
    <t>Count</t>
  </si>
  <si>
    <t>Figure 4: Required skills for managerial staff in the Industry 4.0 environment
Figure 5: Required skills for industrial employees in the Industry 4.0 environment
Technical skills (mechatronics, electromechanics, ICT, data analytics, cybersecurity, use of IT systems), analytical capacity, and problem-solving. For managers, key skills are long-life learning, social media service, combining technical and management skills, teamwork, openness to change/digitalization/innovation, creativity, and self-management. Soft skills like communication, interdisciplinary knowledge, and resistance to stress are also crucial.</t>
  </si>
  <si>
    <t>Tabel 1
Personal qualities (inquisitiveness, flexibility, responsibility), decision-making skills (problem solving, rational decision making), creativity (thinking 'outside the box', innovation), analytical and critical thinking, logical thinking, social skills (collaboration, teamwork, interpersonal relationships), and technical/digital skills (technological literacy, media and coding skills, process understanding, IT security awareness, managing automated devices).</t>
  </si>
  <si>
    <t>Table 1 (Comparing skills demand, 2018 vs. 2022)
Figure 2 (The top 10 skills relevant to Industry 4.0 (according “Word Economic Forum”) between 2015 – 2020)
Analytical thinking, innovation, active learning, creativity, technology design and programming, critical thinking, complex problem-solving, emotional intelligence, and systems analysis. Technical competencies in Additive Manufacturing, Robotics, Big Data, Cloud Computing, and Ergonomics are also essential.</t>
  </si>
  <si>
    <t>Technical competencies
State-of-the-art knowledge
Due to increasing job responsibility knowledge is getting increasingly important
Technical skills
Comprehensive technical skills are needed to switch from operational to more strategic tasks
Process understanding
Higher process complexity demands a broader and deeper process understanding
Media skills
Increasing virtual work requires employees to be able to use smart media, e.g. smart glasses
Coding skills
Growth of digitized processes creates a higher need for employees with coding skills
Understanding IT security
Virtual work on servers or platforms obligates employees to be aware of cyber security
Methodological competencies
Creativity
Need for more innovative products, as well as for internal improvements, requires creativity
Entrepreneurial thinking
Every employee with more responsible and strategic tasks has to act as an entrepreneur
Problem solving
Employees must be able to identify sources of errors and be able to improve processes
Conflict solving
A higher service-orientation increases customer relationships; conflicts need to be solved
Decision making
Since employees will own higher process responsibility, they have to make their own decisions
Analytical skills
Structuring and examining large amounts of data and complex processes becomes mandatory
Research skills
Need to be able to use reliable sources for continuous learning in changing environments
Efficiency orientation
Complex problems need to be solved more efficiently, e.g. analyzing growing amounts of data
Social competencies
Intercultural skills
Understanding different cultures, especially divergent work habits, when working globally
Language skills
Being able to understand and communicate with global partners and customers
Communication skills
Service-orientation demands good listening and presentation skills, whereas increasing virtual work requires sufficient virtual communication skills
Networking skills
Working in a highly globalized and intertwined value chain requires the knowledge of networks
Ability to work in a team
Growing team work and shared work on platforms express the ability to follow team rules
Ability to be compromising and cooperative
Entities along a value chain develop to equal partners; every project needs to create win-win situations, especially in businesses with increasing project work
Ability to transfer knowledge
Companies need to retain knowledge within the company; especially with the current demographic change, explicit and tacit knowledge needs to be exchanged
Leadership skills
More responsible tasks and flattened hierarchies make every employee become a leader
Personal competencies
Flexibility
Increasing virtual work makes employees become time and place independent; work-task rotation further requires employees to be flexible with their responsibilities
Ambiguity tolerance
Accepting change, accepting work related change due to work-task rotation or reorientations
Motivation to learn
Fast changing work related circumstances make it mandatory for employees to be willing to learn
Ability to work under pressure
Employees involved in product development processes are under increased pressure, due to shorter product life cycles and reduced time-to-markets
Sustainable mindset
As representatives of their companies, employees need to be prepared to support sustainability initiatives
Compliance
Stricter rules for IT security, working with machines, or working hours</t>
  </si>
  <si>
    <t>Tabelel 1: SET OF 35 SKILLS AND ABILITIES RELEVANT TO THE
INDUSTRIAL JOBS IN THE CONTEXT OF INDUSTRY 4.0
Abilities
Cognitive Abilities
Cognitive Flexibility
Creativity
Logical Reasoning
Problem Sensitivity
Mathematical Reasoning
Visualization
Physical Abilities
Physical Strength
Manual Dexterity and Precision
Basic Skills
Content Skills
Active Learning
Oral Expression
Reading Comprehension
Written Expression
ICT Literacy
Process Skills
Active Listening
Critical Thinking
Monitoring Self and Others
Cross-functional Skills
Social Skills
Coordinating with Others
Emotional Intelligence
Negotiation
Persuasion
Service Orientation
Training and Teaching Others
Systems Skills
Judgement and Decision-making
Systems Analysis
Complex Problem Solving Skills
Complex Problem Solving
Resource Management Skills
Management of Financial Resources
Management of Material Resources
People Management
Time Management
Technical Skills
Equipment Maintenance and Repair
Equipment Operation and Control
Programming
Quality Control
Technology and User Experience Design
Troubleshooting</t>
  </si>
  <si>
    <t>Personal Competencies
Worker
- Being able to see both challenges and opportunities for one’s own development and the commitment to lifelong learning as one’s own responsibility
- Developing a critical attitude towards technological developments
- Developing a general trust in technology as well as the ability to recognize the fine line between technology as a means for increasing productivity and technology as a means of total worker control
- Developing flexibility with regard to work time, content and place as a prerequisite for an agile production
Manager
- Being able to see both challenges and opportunities for one’s own development and the commitment to lifelong learning as one’s own responsibility
- Developing a critical attitude towards technological developments
- Developing flexibility with regard to work time, content and place
- Ability to transform their management style from power driven to value-driven to handle diverse teams
Social Competencies
Worker
- Being able to understand relations between processes, information flows, possible disruptions as well as potential solutions
- Building a mindset oriented towards building networks of experts to be able to cooperate ad-hoc in finding solutions for particular problems
- Developing creativity and problem solving skills
- Working in heterogeneous interdisciplinary and international teams
- Communicating in different languages
Manager
- Being able to bind or act as mediators enabling social processes not only within traditional organizational boundaries but for the whole network
- Using social media and other technical communication and cooperation systems to provide more flexible channels of communication
Action-related Competencies
Worker
- Bringing down the “sky-high” vision of Industry 4.0 to the shop floor
- Developing an “out of the box” orientation to facilitate solution finding in complex environments
- Dealing with the existence of parallel structures
Manager
- Strong analytical skills
- The ability to find domain-specific and practicable “brown-field” solutions without losing the overall goal
- Being able to break down complex concepts into realistic work packages
- finding and assigning appropriate people and teams
Domain-related Competencies
Worker
- Being capable to understand the basics of network-technologies and data processing
- Being able to evaluate whether the subsystems are functioning as expected
- Interacting with technological systems through appropriate interfaces
- Analyzing complex systems through specialized software in case of disturbances
- Being able to teach machines
Manager
- Being able to see interrelations between the electrical, mechanical and computer components
- Developing innovative products and processes and solving related problems in quality
- Using abstract modelling with support of specialized software to deal with new forms of virtual representations
- Knowing current software architectures, modelling and programming languages
- Being able to use statistical methods and data mining techniques
- Developing basic skills regarding new production processes, e.g., 3D-printing and Lean principles</t>
  </si>
  <si>
    <t>Social Competence
Communication &amp; cooperation
I4.0 / Digitization context:
Service-orientation demands good listening and presentation skills, whereas more indirect contacts and increasing virtual work require sufficient virtual communication skills.
Leadership competence
I4.0 / Digitization context:
Growth of strategic tasks and flattened hierarchies will make more employees to leaders.
Methodological Competence
Analytical competence
I4.0 / Digitization context:
Structuring and examining large amounts of data and complex processes becomes mandatory.
Complex problem solving
I4.0 / Digitization context:
Employees must be able to identify sources of errors and be able to improve processes independently as well as in teams.
Decision making
I4.0 / Digitization context:
Responsibilities are shifted to the process level, more decisions have to be made independently as well as in teams.
Personal Competence
Creativity
Need for more innovative products as well as for internal improvements requires creativity.
Willingness to learn
I4.0 / Digitization context:
In highly disruptive ecosystems changing conditions and changing situations do not create any problems. New challenges can be accepted with curiosity. New environments can be formed with joy, success and failure are learned behavior. Within a reasonable period of time, new knowledge and skills can be obtained that enable the person to perform other tasks.
Flexibility &amp; adaptability
I4.0 / Digitization context:
Increasing virtual work makes employees become time and place independent; work-task rotation further requires employees to be flexible.
Domain Competence
Digital networks
I4.0 / Digitization context:
Working in a highly globalized and intertwined value chain requires comprehensive network-work skills.
Digital security
I4.0 / Digitization context:
Virtual work on servers or platforms obligates employees to be aware of cyber security.
Coding competence
I4.0 / Digitization context:
Growth of digitized processes creates a higher need for employees understanding and writing codes.
Process understanding
I4.0 / Digitization context:
Higher process complexity demands a broader and deeper process understanding and acting in networked and cross connected processes.
Interdisciplinary competence
I4.0 / Digitization context:
Increasing complexity of work requires multiple competence sets and knowledge, which is necessary for the performing outside of one’s own profession.</t>
  </si>
  <si>
    <t>„three essential categories of competencies: technical managerial and social.“
Technische Kompetenzen
„Technical competencies comprise all job-related knowledge and skills for example media skills, coding skills, knowledge management, and statistical command.“
„Technical skills are abilities an individual acquires through practice and learning.“
Managerial Competencies
„include all skills and abilities for general problem solving and decision making for example: analytical and research skills, conflict and problem solving, creativity.“
„They focus on ability to make business decisions and lead subordinates within a company.“
Soziale Kompetenzen
„include an individual’s social values, motivations for example: ability to transfer knowledge, leadership skills, ability to work in a team.“
„Social competence is the foundation upon which expectations for future interaction with others are built.“</t>
  </si>
  <si>
    <t>Es beschreibt Personalentwicklung als Teil der „strategic personnel planning and competence management process“.
Kompetenzen entstehen nicht isoliert, sondern im Rahmen einer „digital enterprise transformation“ und müssen auf Geschäftsmodelle, Supply-Chain-Prozesse und Managementaufgaben abgestimmt sein.
Die geforderten Kompetenzen umfassen mehrere Dimensionen, etwa technische, kognitive und kommunikative Fähigkeiten, da „the development of cognitive, affective and communicative competencies is of high relevance“.</t>
  </si>
  <si>
    <t>dreistufige Kompetenzstruktur, die zur Anpassung des Detailgrades der AR-Anweisungen dient
„Three levels of user experience have been considered… novice, intermediate and experienced user.“
Novice:
„More detailed and plain-written instructions… task explaining text, auxiliary arrows… safety further highlighted.“
Intermediate:
„A sufficient amount of text… auxiliary arrows only in complicated subtasks… safety advices… in a more discreet way.“
Expert:
„Only the basic steps of the procedure will be projected.“
Zusätzlich zeigt das Paper, dass Kompetenzen als Bewertungsskalen erfasst werden:
„The categorization of the user is performed based on its rating on particular skills…“</t>
  </si>
  <si>
    <t>Lean-4.0-Kompetenzmodell als Grundlage für ein Curriculum:
Kontextfelder
industrial environment
organizational targets
target groups
Kompetenzbereiche
technische Kompetenzen
methodische Kompetenzen
organisationale / arbeitsgestalterische Kompetenzen
Curriculum-Phasen
Lean 4.0 Understanding
Lean 4.0 Core Elements
Lean 4.0 Culture
Lernmodule (Beispiele)
Basics Lean 4.0
Value Stream Design 4.0
Digital Shopfloor Management
Smart Maintenance</t>
  </si>
  <si>
    <t>Purpose &amp; Content Types
Communication support
-Instant messaging (text)
- (Video conferences (streamed))
Basic education and training
- Facts (topic-based articles; text)
- Tutorials (text/images)
- Training videos (video data)
Advanced education
- Articles in weblogs (text/images/video data)
- Posts in discussion forums (text/images)
- Problem solutions (text/images/audio-/video data)
- Simulated problem scenarios (text/images/video data)</t>
  </si>
  <si>
    <t>ontologiegestützte Struktur, die Fähigkeiten formal modelliert.
„Training Evaluation Ontology (TEO)… extended with concepts: Training activity, KPI, KPI_Category, KPI_Score, KPI Type, KPI_Focus“
„the evaluation of the worker’s expertise level exploits the semantic structure“
„each trainee… classified according to three different skill levels, namely Low, Medium and High“
„the overall performance of the trainee can be computed… as well as his skill level“
Damit besteht die Kompetenzstruktur aus:
Ontologischen Basiselementen
Training activity
KPI &amp; KPI_Type
KPI_Score
KPI_Category
KPI_Focus
Evaluationsdimensionen (basierend auf Kirkpatrick)
Reaction
Learning
Behaviour
Organizational Results
Skill Levels
Low
Medium
High</t>
  </si>
  <si>
    <r>
      <rPr>
        <sz val="12"/>
        <color theme="1"/>
        <rFont val="Calibri"/>
        <family val="2"/>
        <scheme val="minor"/>
      </rPr>
      <t>Tabelle 4
Technische Kompetenzen
Technical skills
IT skills
Media skills
Coding skills
Data analytic
Kognitive Kompetenzen
State-of-the-art knowledge
Process understanding
Knowledge of technical documentation
Methodische Kompetenzen
Problem solving
Decision making
Planning and organizing
Controlling
Analytical skills
Monitoring
Research skills
Soziale Kompetenzen
Communication skills
Ability to work in a team
Collaboration
Networking skill
Social intelligence
Language skills
Persönliche Kompetenzen
Cooperation
Ability to transfer knowledge
Learning ability
Motivation to learn
Leadership skills
Self-management and self-development
Acceptance of change
Ethik &amp; Psychosoziale Kompetenzen
Responsibility
Empathy
Independency
Work satisfaction
Personal achievement
Soft Skills
Creativity
Critical thinking
Innovation</t>
    </r>
  </si>
  <si>
    <r>
      <rPr>
        <sz val="12"/>
        <color theme="1"/>
        <rFont val="Calibri"/>
        <family val="2"/>
        <scheme val="minor"/>
      </rPr>
      <t>Tabelle 3
Technical Competencies and Skills
State of the Art Knowledge Competencies and Skills
Knowledge management
Ability to apply knowledge
Knowledge in science and mechanics
Level of literacy and numeracy
Ability to understand complex written material
Human–machine interaction knowledge
Know-how to use the human–machine interface
Trouble shooting
Problem solving skill
Basic installation, modification and maintenance
Manufacturing Competencies and Skills
Able to work and control machines
Knowledgeable in production planning and design process
Understand the Industry 4.0 integration
Specialized knowledge in manufacturing activities and processes
Familiar with the use of DFMA principle
Quality control
Understand the manufacturing processes and its requirements
IT Competencies and Skills
Big data analysis and interpretation
Internet of Things (IoT) application
Knowledge on IT security and data protection
Apps development
IT architecture
Cyber Physical System (CPS) architecture
Big data construction
In-memory database
Readiness towards IT system
Computer Science Competencies and Skills
Integration skills
Embedded system programming
Coding
Artificial learning
Machine learning
Data acquisition
RFID
Signal processing
Device control
Real-time and systemic skills
System development
Mobile technologies
Decision making database
Augmented Reality
Virtual Reality
Robotics and Automation Competencies and Skills
Creative, innovative
Able to design and configure system
Knowledge on robotics and automation
Cognitive abilities
Tabelle 4
Non-Technical Competencies and Skills
Personal Competencies and Skills
Cognitive abilities
Self-awareness
Self-regulation
Self-organizing
Self-discipline
Positive work attitude
Proactive
Ability to learn
Ability to adapt
Social Competencies and Skills
Ability to work in a team
Good communication skill
Able to work in interdisciplinary areas
Professional Competencies and Skills
Leadership skills
Presentation skills
Project management skills
Business strategy
Customer orientation
Relationship management
Persuasion
Coordinate with others
Training and teaching others
Methodological Competencies and Skills
Analytical skills
Complexity skills
Problem solving skills
Planning skills
Creativity
Decision making</t>
    </r>
  </si>
  <si>
    <r>
      <rPr>
        <sz val="12"/>
        <color theme="1"/>
        <rFont val="Calibri"/>
        <family val="2"/>
        <scheme val="minor"/>
      </rPr>
      <t>TABLE I. Foundational Competencies
Layer 1 – Personal Effectiveness Competencies
Interpersonal skills
Integrity
Personal acceptability
Initiative
Dependability &amp; reliability
Lifelong learning
Layer 2 – Academic Competencies
Reading
Writing
Mathematics
Science
Communication (listening and speaking)
Critical &amp; analytical thinking
Basic computer skills
Layer 3 – Workplace Competencies
Business fundamentals
Teamwork
Adaptability &amp; flexibility
Marketing &amp; customer focus
Scheduling &amp; coordinating
Creative thinking &amp; problem solving
Checking, examining &amp; recording
Working with tools &amp; technology
Personal health &amp; safety
Sustainability
TABLE II. Industry Competencies
Layer 4 – Industry-wide technical competencies
Design &amp; development lifecycles
Operations management
Maintenance, installations &amp; repair
Production in the supply chain
Operational quality assurance
Processes and equipment, health, safety &amp; environment
Layer 5 – Industry-sector technical competencies
Context of automation
Measurement, sensors &amp; actuation
Control
Communication, integration &amp; software
Automation system safety and reliability
IACS cybersecurity
TABLE III. Specialization Competencies
Layer 6 – Occupation knowledge areas
Layer 7 – Occupation-specific technical
Layer 8 – Occupation-specific requirements
Layer 9 – Management competencies</t>
    </r>
  </si>
  <si>
    <r>
      <t xml:space="preserve">vier Kategorien </t>
    </r>
    <r>
      <rPr>
        <sz val="12"/>
        <color theme="1"/>
        <rFont val="Calibri"/>
        <family val="2"/>
        <scheme val="minor"/>
      </rPr>
      <t>Tabelle 3-6: Professional competencies, Methodological competencies, Personal competencies und Social competencies
Professional competencies
Overall process understanding
Dealing with human-robot interface (HRI)
Specific process knowledge
Dealing with information flow
Dealing with communication systems (CS)
Comprehensive IT skills
Data analysis
Programming knowledge
Methodological competencies
Interdisciplinarity
Dealing with complexity
Technological knowledge
Analytical thinking
Problem-solving
Decision-making
Creativity
Innovation capability
Personal competencies
Willingness to learn
Flexibility
Self-organization
Self-initiative
Social competencies
Communication skills
Collaboration / Cooperation
Coordination skills
Teamwork
Technical jargon
Interaction capability
Conflict management
Leadership
Most important future competencies
Willingness to learn
Overall process understanding
Interdisciplinarity
Communication skills</t>
    </r>
  </si>
  <si>
    <r>
      <rPr>
        <sz val="12"/>
        <color theme="1"/>
        <rFont val="Calibri"/>
        <family val="2"/>
        <scheme val="minor"/>
      </rPr>
      <t>Tabelle 1
Social competencies
building a relationship
sharing knowledge and experience
identification with the company
communication
customer orientation
teamwork / team collaboration
solving the conflict
cooperation within the company
exert influence
Personal competencies
pursuit of results (entrepreneurship)
innovativeness and flexibility
analytical thinking
analytical ability
self-reliance
decision-making
troubleshooting
thoroughness / reliability
professional development / readiness to learn
managing each other
Managerial competencies
building an efficient organization
team building
ability to delegate
motivating
strategic thinking
planning
leadership
project management
management
team management
Professional competencies
administering / maintaining documentation
negotiating
orientation in business procedures – knowledge and application
IT skills
technical skills
professional knowledge
process management
knowledge of foreign languages</t>
    </r>
  </si>
  <si>
    <r>
      <t>Das Paper identifiziert 19 Skills, geordnet in vier Skill-Gruppen, bewertet über eine ANP-Priorisierung.</t>
    </r>
    <r>
      <rPr>
        <sz val="12"/>
        <color theme="1"/>
        <rFont val="Calibri"/>
        <family val="2"/>
        <scheme val="minor"/>
      </rPr>
      <t xml:space="preserve"> (Tabelle 6)
Conceptual Skills (Gewichtung insgesamt ~32%)
Design thinking (höchste Priorität; “0.102301”)
Complex problem solving
System behavior
Entrepreneurial thinking
Social Skills (~26%)
Communication
Emotional Intelligence
Conflict solving
Persuasion
Change Management
Training others
Operational Skills (~27%)
Predictive maintenance
Strategy implementation
Collaborative relationship management
Business process management
Efficiency orientation
Essentiell für end-to-end supply chain activities und enterprise performance management.
Personal Skills (~15%)
Judgment &amp; decision-making
Cognitive flexibility
Adhering to Principles and Values</t>
    </r>
  </si>
  <si>
    <r>
      <t xml:space="preserve">49 Kompetenzattribute sind die zentralen Messgrößen des Digital Competence Maturity Model (DigiCoM), das entwickelt wurde, um die digitalen Kompetenzen von Mitarbeitern in Industrieunternehmen zu erfassen.
Nur Auszug in </t>
    </r>
    <r>
      <rPr>
        <sz val="12"/>
        <color theme="1"/>
        <rFont val="Calibri"/>
        <family val="2"/>
        <scheme val="minor"/>
      </rPr>
      <t>Tabelle 2.
D1 – Digital Content
Number of attributes: 11
Exemplary attributes:
Installation and maintenance of software (D1.01)
Knowledge about IP of digital content (D1.02)
D2 – Human-Machine
Number of attributes: 15
Exemplary attributes:
Ability to handle digital machines (D2.01)
Knowledge about networking of digital machines and systems (D2.02)
D3 – Human-Human
Number of attributes: 11
Exemplary attributes:
Professional appearance via digital media (D3.03)
Ability to transfer knowledge digitally (D3.06)
D4 – Personal
Number of attributes: 12
Exemplary attributes:
Motivation to learn digital technologies (D4.02)
Affinity towards modern technology (D4.01)</t>
    </r>
  </si>
  <si>
    <r>
      <rPr>
        <sz val="12"/>
        <color theme="1"/>
        <rFont val="Calibri"/>
        <family val="2"/>
        <scheme val="minor"/>
      </rPr>
      <t xml:space="preserve">Tabelle 2
Professional competence
</t>
    </r>
    <r>
      <rPr>
        <u/>
        <sz val="12"/>
        <color theme="1"/>
        <rFont val="Calibri"/>
        <family val="2"/>
        <scheme val="minor"/>
      </rPr>
      <t>Knowledge (Know-What)</t>
    </r>
    <r>
      <rPr>
        <sz val="12"/>
        <color theme="1"/>
        <rFont val="Calibri"/>
        <family val="2"/>
        <scheme val="minor"/>
      </rPr>
      <t xml:space="preserve">
Depth (penetration of area)
Breadth (number of areas)
</t>
    </r>
    <r>
      <rPr>
        <u/>
        <sz val="12"/>
        <color theme="1"/>
        <rFont val="Calibri"/>
        <family val="2"/>
        <scheme val="minor"/>
      </rPr>
      <t>Skills (Know-How)</t>
    </r>
    <r>
      <rPr>
        <sz val="12"/>
        <color theme="1"/>
        <rFont val="Calibri"/>
        <family val="2"/>
        <scheme val="minor"/>
      </rPr>
      <t xml:space="preserve">
Instrumental
Systemic
Judgment
Self-competence
</t>
    </r>
    <r>
      <rPr>
        <u/>
        <sz val="12"/>
        <color theme="1"/>
        <rFont val="Calibri"/>
        <family val="2"/>
        <scheme val="minor"/>
      </rPr>
      <t>Social competence</t>
    </r>
    <r>
      <rPr>
        <sz val="12"/>
        <color theme="1"/>
        <rFont val="Calibri"/>
        <family val="2"/>
        <scheme val="minor"/>
      </rPr>
      <t xml:space="preserve">
Team/leadership skills
Involvement
Communication
</t>
    </r>
    <r>
      <rPr>
        <u/>
        <sz val="12"/>
        <color theme="1"/>
        <rFont val="Calibri"/>
        <family val="2"/>
        <scheme val="minor"/>
      </rPr>
      <t>Autonomy</t>
    </r>
    <r>
      <rPr>
        <sz val="12"/>
        <color theme="1"/>
        <rFont val="Calibri"/>
        <family val="2"/>
        <scheme val="minor"/>
      </rPr>
      <t xml:space="preserve">
Self-determination
Interdependency
Reflectiveness
Learning competence</t>
    </r>
  </si>
  <si>
    <r>
      <t xml:space="preserve">mehrstufiges Modell, das für Industry 4.0 Maintenance entwickelt wurde:
Grundstruktur: Drei Elemente
Kompetenz besteht aus „knowledge, skills and attitude“.
Drei-Level-Kompetenzmodell (Methodology)
Darstellung in </t>
    </r>
    <r>
      <rPr>
        <sz val="12"/>
        <color theme="1"/>
        <rFont val="Calibri"/>
        <family val="2"/>
        <scheme val="minor"/>
      </rPr>
      <t>Bild 4:
Level I – Competency matrix
→ systematisiert „the level of knowledge and skills which are possessed by a worker“.
Level II – Indicative assessment
→ Bewertung über Indikatoren wie Wkc (worker competency indicator) und Wko (team/area competency indicator).
Level III – Risk assessment of competency level
→ Verbindung zwischen Kompetenz und Risiken für „machine availability“ und „MTBF“.
Kompetenzlevels (Tabelle 2)
Level 4: „A worker may train others.“
Level 3: „A worker may independently perform certain tasks.“
Level 2: „A worker possesses knowledge… but still needs supervision.“
Level 1: „A worker is acquiring knowledge and skills.“
Level 0: „A worker doesn’t possess knowledge or skills.“
Diese Struktur zeigt ein klares Reifegradmodell für Tätigkeiten in der Instandhaltung.</t>
    </r>
  </si>
  <si>
    <r>
      <rPr>
        <sz val="12"/>
        <color theme="1"/>
        <rFont val="Calibri"/>
        <family val="2"/>
        <scheme val="minor"/>
      </rPr>
      <t>Tabelle 1. Primary digital profiles categorized by fields
Nicht Inhalt der RQ, aber ggf. trotzdem interessant</t>
    </r>
  </si>
  <si>
    <t>Tabelle 3
Theory and expertise skills
Material and production skills
Process skills
Electrical engineering
Software
ICT
Statistical knowledge
Knowledge of management
Organizational and processual understanding
Interdisciplinary/generic knowledge about technologies and organizations
Understanding of legal affairs
Product management
Multiproject management
Supply chain and support services
Logistics
Abilities in the STEM subjects (science, technology, engineering, and mathematics)
General understanding of machine methods
General interdisciplinary knowledge of methods
Hardware skills
Mechanical and plant engineering
Automation technology
Mechatronics
Microsystems technology
Electronics
Hydraulics
Specialized knowledge of manufacturing activities and processes
Awareness of ergonomics
Designers
Grid optimization engineering
Manufacturing operations management
Software and algorithms skills (digital skills)
Documentation and reading
Integration
Customizing (process mapping)
Maintenance, servicing, and further development of the systems
Training and continuous professional development
IT knowledge and abilities
Data and information processing and analytics
Ability to interact with modern interfaces (human–machine / human–robot)
Awareness for IT security and data protection
Computer programming / coding abilities
Software engineering
Data science
Analytical / logic thinking
Data / Big Data analytics
Visualization
Internet of Things (IoT)
IT architecture
Digital media
Virtual modelling
Information complexity and data management
Process simulation knowledge
Server’s knowledge
Emotional intelligence
Personal (soft) skills
Self and time management
Adaptability and ability to change
Team-working abilities
Social skills
Communication skills
Trust in new technology
Creativity
Design
Innovation
Leadership
Mindset for continuous improvement and lifelong learning
Learning
Abstraction and problem-solving
Self-directed action
Self-organization
Project management
Human interaction
Languages (English, German, etc.)
Emotional intelligence
Cognitive flexibility
Responsibility
Reliability
Service orientation
Negotiation
Critical thinking
People management
Coordinating
Decision-making
Service orientation</t>
  </si>
  <si>
    <t>Dragicevic, N; Ullrich, A; Tsui, E; Gronau, N</t>
  </si>
  <si>
    <t>Dragicevic, Nikolina; Ullrich, Andre; Tsui, Eric; Gronau, Norbert</t>
  </si>
  <si>
    <t>A conceptual model of knowledge dynamics in the industry 4.0 smart grid scenario</t>
  </si>
  <si>
    <t>Technological advancements are giving rise to the fourth industrial revolution - Industry 4.0 -characterized by the mass employment of smart objects in highly reconfigurable and thoroughly connected industrialproduct-service systems. The purpose of this paper is to propose a theory-based knowledgedynamics model in the smart grid scenario that would provide a holistic view on the knowledge-based interactions among smart objects, humans, and other actors as an underlyingmechanism of value co-creation in Industry 4.0. A multi-loop and three-layer - physical, virtual, and interface - model of knowledge dynamics is developedby building on the concept of ba - an enabling space for interactions and theemergence of knowledge. The model depicts how big data analytics are just one component inunlocking the value of big data, whereas the tacit engagement of humans-in-the-loop - theirsense-making and decision-making - is needed for insights to be evoked fromanalytics reports and customer needs to be met.</t>
  </si>
  <si>
    <t>10.1080/14778238.2019.1633893</t>
  </si>
  <si>
    <t>http://dx.doi.org/10.1080/14778238.2019.1633893</t>
  </si>
  <si>
    <t>Peruzzini, M; Prati, E; Pelicciari, M</t>
  </si>
  <si>
    <t>Peruzzini, Margherita; Prati, Elisa; Pelicciari, Marcello</t>
  </si>
  <si>
    <t>A framework to design smart manufacturing systems for Industry 5.0 based on the human-automation symbiosis</t>
  </si>
  <si>
    <t>The concept of Industry 5.0 (I5.0) promotes the human-centricity as the core value behind the evolution of smart manufacturing systems (SMSs), based on a novel use of digital technologies in the design and management of modern industrial systems to take up the socio-technical challenges. In this context, the paper proposes a Smart Manufacturing Systems Design (SMSD) framework enabling I5.0, based on the human-automation symbiosis. Thanks to an 'Augmented Digital Twin' (ADT) able to integrate and digitize all the entities of the factory (i.e. machines, robots, environments, interfaces, people), AI-driven applications can be built to support the user domain and make people and machines co-evolve thanks to a systematic data sharing between physical and digital assets (e.g. digital twin, virtual mock-ups, human-machine interfaces), optimizing factory productivity and workers wellbeing. In this framework, machines and humans can both generate knowledge and learn from each other, generating a virtuous co-evolution, supporting the understanding of the human-machine interplay and the creation of an effective collaboration between people and SMSs. The framework was conceived and validated involving four industrial companies, belonging to diverse sectors, interested in overcoming the current limits of I4.0 lines by including the human factors for future SMS management.</t>
  </si>
  <si>
    <t>10.1080/0951192X.2023.2257634</t>
  </si>
  <si>
    <t>http://dx.doi.org/10.1080/0951192X.2023.2257634</t>
  </si>
  <si>
    <t>Ding, IJ; Hsieh, MC; Wu, ZX</t>
  </si>
  <si>
    <t>Ding, Ing-, Jr.; Hsieh, Meng-Chuan; Wu, Zhi-Xuan</t>
  </si>
  <si>
    <t>A Human Manipulator Collaboration-based Scheme for Object Inspection by Robust and Fast Recognition of Hand Pose Sensing Images of Numeric Symbols Combined with Non-numeric Expressions for Smart Factories</t>
  </si>
  <si>
    <t>The Fourth Industrial Revolution, or Industry 4.0, has among its goals improving efficiency and increasing throughput. To achieve these goals, the smart factory for Industry 4.0 requires digital techniques of artificial intelligence (AI), image signal processing (ISP), and advanced robotics that can support the system integration of software and hardware. An interactive mode of human-robot collaboration (HRC) is a significant focus of the smart factory to increase the intelligence of robots and further promote autonomous systems. In this study, we have developed a scheme for object inspection based on HRC. Different from automatic optical inspection (AOI) without the involvement of an operator, the inspection scheme developed significantly increases interactions between the operator and the manipulator. In the proposed HRC-based object inspection, the manipulator is viewed as an assistant to the operator to deliver the inspected object by grabbing, transporting, and releasing it. When the manipulator moves the object to the side of the operator, the operator then makes a detailed inspection on the basis of his expert knowledge; after completing the inspection, the operator executes consecutive hand poses to tell an image sensor located in the manipulator the results of the inspection, including both the object quality rank and the object material type. Hand pose recognition is used to classify the hand poses of the operator. In this study, a two-phase hand pose recognition strategy was adopted on the basis of simple finger segmentations. A robust and fast recognition approach that is capable of making classifications of hand poses of numeric symbols combined with non -numeric expressions was developed. The HRC-based object inspection was carried out in a laboratory environment that simulated a real system. Experiments on HRC-based object inspection with classifications of five hand poses of non-numeric expressions and nine hand poses of numeric symbols demonstrated both the effectiveness and efficiency of this approach.</t>
  </si>
  <si>
    <t>10.18494/SAM4236</t>
  </si>
  <si>
    <t>http://dx.doi.org/10.18494/SAM4236</t>
  </si>
  <si>
    <t>Bader, SR; Grangel-Gonzalez, I; Nanjappa, P; Vidal, ME; Maleshkova, M</t>
  </si>
  <si>
    <t>Bader, Sebastian R.; Grangel-Gonzalez, Irlan; Nanjappa, Priyanka; Vidal, Maria-Esther; Maleshkova, Maria</t>
  </si>
  <si>
    <t>A Knowledge Graph for Industry 4.0</t>
  </si>
  <si>
    <t>One of the most crucial tasks for today's knowledge workers is to get and retain a thorough overview on the latest state of the art. Especially in dynamic and evolving domains, the amount of relevant sources is constantly increasing, updating and overruling previous methods and approaches. For instance, the digital transformation of manufacturing systems, called Industry 4.0, currently faces an overwhelming amount of standardization efforts and reference initiatives, resulting in a sophisticated information environment. We propose a structured dataset in the form of a semantically annotated knowledge graph for Industry 4.0 related standards, norms and reference frameworks. The graph provides a Linked Data-conform collection of annotated, classified reference guidelines supporting newcomers and experts alike in understanding how to implement Industry 4.0 systems. We illustrate the suitability of the graph for various use cases, its already existing applications, present the maintenance process and evaluate its quality.</t>
  </si>
  <si>
    <t>10.1007/978-3-030-49461-2_27</t>
  </si>
  <si>
    <t>http://dx.doi.org/10.1007/978-3-030-49461-2_27</t>
  </si>
  <si>
    <t>Yang, S; Hamann, K; Haefner, B; Wu, C; Lanza, G</t>
  </si>
  <si>
    <t>Yang, Shun; Hamann, Karin; Haefner, Benjamin; Wu, Chuan; Lanza, Gisela</t>
  </si>
  <si>
    <t>A Method for Improving Production Management Training by Integrating an Industry 4.0 Innovation Center in China</t>
  </si>
  <si>
    <t>Production Management is an important issue for organizations that spend considerable amounts of investment annually on personnel training. Especially in the era of Industry 4.0 and Intelligent Manufacturing, considering the exponential growth of new knowledge and information, personnel need to update and supplement the necessary knowledge. Nevertheless, there is a lack of adequate methodology for executing trainings in the field of production management. This paper aims to develop a method for executing production management training which combines online learning and offline training as well as practical parts by using an Industry 4.0 Innovation Center equipped with model devices. A procedure is to first starting with an E-Learning module containing basic knowledge, accessible on the Learning Platform Moodie. Secondly, an on-line survey is created to collect expectations and requirements. Then the training schedule is carried out for execution of professional training. The training part in the innovation center will contribute to build up the basis for adaptions of the training knowledge to practical need of a company. Lastly the test and evaluation is conducted via virtual team room (Vitero). A case study based on training service provider is used to validate the feasibility of the approach. The derived results are presented and conclusions are discussed. (C) 2018 The Authors. Published by Elsevier B.V.</t>
  </si>
  <si>
    <t>10.1016/j.promfg.2018.04.019</t>
  </si>
  <si>
    <t>http://dx.doi.org/10.1016/j.promfg.2018.04.019</t>
  </si>
  <si>
    <t>Palasciano, C; Toscano, C; Arrais, R; Sobral, NM; Floreani, F; Sesana, M; Taisch, M</t>
  </si>
  <si>
    <t>Palasciano, Claudio; Toscano, Cesar; Arrais, Rafael; Sobral, Narciso Manuel; Floreani, Fabio; Sesana, Michele; Taisch, Marco</t>
  </si>
  <si>
    <t>A Predictive Simulation and Optimization Architecture based on a Knowledge Engineering User Interface to Support Operator 4.0</t>
  </si>
  <si>
    <t>The Real-Time Monitoring and Performance Management suite tool, known as UIL (User Interface Layer), was developed in the FASTEN project, a R&amp;D initiative financed by the innovation and research program H2020 within a bilateral Europe-Brazil call. UIL was conceived and deployed in the IIoT architecture of the project. The goal was to provide a usercentered assistance to the human operator for both decision-responsibility and control loop, in a continuously updating information fashion, related to system's state. In order to have experimental results, a qualitative assessment was conducted in an industrial environment. The architecture proposed was based on the adoption of a Knowledge Engineering User Interface to support Operator 4.0. Our empirical experiments point out to a successful set of results. Copyright (C) 2021 The Authors.</t>
  </si>
  <si>
    <t>10.1016/j.ifacol.2021.08.038</t>
  </si>
  <si>
    <t>http://dx.doi.org/10.1016/j.ifacol.2021.08.038</t>
  </si>
  <si>
    <t>Fleischmann, H; Kohl, J; Franke, J</t>
  </si>
  <si>
    <t>Fleischmann, Hans; Kohl, Johannes; Franke, Joerg</t>
  </si>
  <si>
    <t>A Reference Architecture for the Development of Socio-Cyber-Physical Condition Monitoring Systems</t>
  </si>
  <si>
    <t>Cyber-Physical Production Systems (CPPS) help to cope with complexity and offer the computing platforms for sophisticated data analytics in smart factories. Nevertheless, in the operation of CPPS, the integration of tacit knowledge of the human as a maintainer has not been considered yet for the improvement of monitoring and diagnosis processes in production systems. The basic motivation for this publication is the development of a framework for technical maintenance systems in the context of a cyber-physical production environment, which conforms to the reference architectural model of Industry 4.0 (RAMI 4.0). The aim of the proposed solution is a systematic link between the information available by machine data acquisition with the tacit knowledge of humans to attain a high level of transparency in plant operation. The implementation is based on web technologies and platforms that are suitable for the implementation of CPPS and usability-optimized HMI. The validation of the system is accomplished by a diagnosis system with the energy consumption of a six-axis handling unit in a demonstrator cell for mechatronic assemblies.</t>
  </si>
  <si>
    <t>Zheng, T; Grosse, EH; Morana, S; Glock, CH</t>
  </si>
  <si>
    <t>Zheng, Ting; Grosse, Eric H.; Morana, Stefan; Glock, Christoph H.</t>
  </si>
  <si>
    <t>A review of digital assistants in production and logistics: applications, benefits, and challenges</t>
  </si>
  <si>
    <t>This study presents a systematic literature review to understand the applications, benefits, and challenges of digital assistants (DAs) in production and logistics tasks. Our conceptual framework covers three dimensions: information management, collaborative operations, and knowledge transfer. We evaluate human-DA collaborative tasks in the areas of product design, production, maintenance, quality management, and logistics. This allows us to expand upon different types of DAs, and reveal how they improve the speed and ease of production and logistic work, which was ignored in previous studies. Our results demonstrate that DAs improve the speed and ease of workers' interaction with machines/information systems in searching, processing, and demonstrating. Extant studies describe DAs with different levels of autonomy in decision-making; however, most DAs perform tasks as instructed or with workers' consent. Additionally, we observe that workers find it more intuitive to perform tasks and acquire knowledge when they receive multiple sensorial cues (e.g. auditory and visual cues). Consequently, future research can explore how DAs can be integrated with other technologies for robust multi-modal assistance such as eye tracking and augmented reality. This can provide customised DA support to workers with disabilities or conditions to facilitate more inclusive production and logistics.</t>
  </si>
  <si>
    <t>10.1080/00207543.2024.2330631</t>
  </si>
  <si>
    <t>http://dx.doi.org/10.1080/00207543.2024.2330631</t>
  </si>
  <si>
    <t>Panagou, S; Neumann, WP; Fruggiero, F</t>
  </si>
  <si>
    <t>Panagou, Sotirios; Neumann, W. Patrick; Fruggiero, Fabio</t>
  </si>
  <si>
    <t>A scoping review of human robot interaction research towards Industry 5.0 human-centric workplaces</t>
  </si>
  <si>
    <t>Interaction between humans and robots in the workplace garners interest in recent years due to the introduction of Industry 4.0 and Industry 5.0 frameworks. A scoping review was performed aimed at investigating the effect of robot design features on their human counterparts. In the analysis of the 32 identified articles, the robot design features used in the literature are shown along with the effects on the operators. Results showcased the many to many relationships between robot design features and effects on operators. Robot appearance, for example, and capabilities play a role in the operators' perception and expectations of their capabilities based on the task and subsequently perceived reliability and safety. Communication capabilities between operators and robots is an integral part for teamwork and performance as it can affect work processes. The paucity of papers empirically addressing human robot interaction as a system is consistent with results from previous literature, indicating the need for more research. The results of this investigation can prove useful in the form of advice to designers and practitioners, such as the operator's involvement in implementation, knowledge on robots' capabilities and training. Research gaps identified are discussed, as well as future research directions.</t>
  </si>
  <si>
    <t>10.1080/00207543.2023.2172473</t>
  </si>
  <si>
    <t>http://dx.doi.org/10.1080/00207543.2023.2172473</t>
  </si>
  <si>
    <t>Pinto, B; Silva, FJG; Costa, T; Campilho, RDSG; Pereira, MT</t>
  </si>
  <si>
    <t>Pinto, B.; Silva, F. J. G.; Costa, T.; Campilho, R. D. S. G.; Pereira, M. T.</t>
  </si>
  <si>
    <t>A Strategic Model to take the First Step Towards Industry 4.0 in SMEs</t>
  </si>
  <si>
    <t>Over the last few years, there has been a clear evolution in the suppliers of the automotive industry due to constant demands imposed by OEMs (Original Equipment Manufacturers), systematically requiring an increase in the level of quality and competitiveness of products. The continuous requirement to increase productivity in this sector makes it necessary to modernize technology and the need to monitor all production at a distance, also making the manufacturing process more autonomous. However, more traditional companies in developing countries cannot move abruptly to an integrated production and management system. Thus, it is necessary to establish an industrial implementation strategy for this type of companies. The evolution of the work method on the factory shop-floor must be gradual so that there is a greater effectiveness in the change of working paradigm. This paper aims to establish a model of gradual implementation of industry 4.0 in SMEs currently working in a traditional way, so that workers can have the opportunity to evolve in their cognitive capacities with technological evolution, promoting a symbiosis between technological change and the change of mentality, habits of work and technological knowledge of the workers. In order to test the validity of the model, it was developed a case study, through its implementation in a components' cutting process for the automotive industry. The progress should follow the whole procedure of assembling and shipping of the intermediate product in order to increase their reliability and monitoring. A production control system based on automation and information was created, which allows the product state to be known in real time, triggering the whole process of logistics and subsequent processing in a completely automatic way. After the implementation of this pilot system, it is much simpler to proceed with the training and technological updating of the workers regarding the following processes. (C) 2019 The Authors. Published by Elsevier B.V.</t>
  </si>
  <si>
    <t>10.1016/j.promfg.2020.01.082</t>
  </si>
  <si>
    <t>http://dx.doi.org/10.1016/j.promfg.2020.01.082</t>
  </si>
  <si>
    <t>Ligarski, MJ; Rozalowska, B; Kalinowski, K</t>
  </si>
  <si>
    <t>Ligarski, Mariusz J.; Rozalowska, Barbara; Kalinowski, Krzysztof</t>
  </si>
  <si>
    <t>A Study of the Human Factor in Industry 4.0 Based on the Automotive Industry</t>
  </si>
  <si>
    <t>Human factor plays an important role in the implementation of the fourth industrial revolution (Industry 4.0). The concept of Industry 4.0 is poorly researched, particularly the social aspect. The authors have conducted a study to determine the level of preparation of employees for the introduction of technological changes. This study involved conducting a survey on a sample of 453 employees based in four organizations within the automotive industry. The respondents were thereafter divided into groups based on age and positions held. The employees' knowledge of the Industry 4.0 technology was examined, and their openness to change and readiness to increase competence was determined. A causal relationship was found between knowledge and trust in technology. Employees' fears associated with production automation were discussed. A group of production workers was found to be the least prepared to implement technology changes. Actions to improve the situation and potential consequences of inadequate implementation of this technology were indicated. The findings from this study were compared with the results obtained in other countries. Special attention was paid to the limitations of this study, and we identified the necessity to conduct international comparative research on small, medium and large enterprises.</t>
  </si>
  <si>
    <t>10.3390/en14206833</t>
  </si>
  <si>
    <t>http://dx.doi.org/10.3390/en14206833</t>
  </si>
  <si>
    <t>Khan, U; Ahmad, W; Imran, M</t>
  </si>
  <si>
    <t>Khan, Uzair; Ahmad, Wasim; Imran, Muhammad</t>
  </si>
  <si>
    <t>A SURVEY OF THE READINESS AND MATURITY LEVEL OF INDUSTRY 4.0 AT TWENTY COMPANIES IN PAKISTAN</t>
  </si>
  <si>
    <t>A survey-based analysis is carried out of twenty major industrial sectors in Pakistan to inspect and scrutinize how Industry 4.0 is developing and being instigated in production units as well as business. Existing technical aspects demonstrate that ancient manufacturing processes are not apt to produce components more accurately and precisely but less lucratively. The objective of this study is to assess the present implementation measures, readiness and maturity level with regard to Industry 4.0 as well as the elementary knowledge of workers and technical know-how of experts. This survey may provide a helpful guide for new and already existing enterprises seeking to precisely achieve requisite attributes of Industry 4.0. A questionnaire consisting of six questions was sent to various industrial businesses and feedback from production managers with a mean age of 34.56 +/- 04.20 years and a minimum of 10 years of experience received. This is a qualitative survey examined by a quantitative method.</t>
  </si>
  <si>
    <t>10.33927/hjic-2023-08</t>
  </si>
  <si>
    <t>http://dx.doi.org/10.33927/hjic-2023-08</t>
  </si>
  <si>
    <t>Karim, NH; Balijepalli, C; Whiteing, A</t>
  </si>
  <si>
    <t>Karim, Nur Hazwani; Balijepalli, Chandra; Whiteing, Anthony</t>
  </si>
  <si>
    <t>A systems thinking framework of human-machine interactions and their impact on warehouse operations</t>
  </si>
  <si>
    <t>The emergence of warehouse automation has caused debate about the impact on human labour, highlighting the need to understand human-machine interactions in warehouse operations to assess the overall efficiency and facilitate developing appropriate intervention strategies. Many studies in the past looked at human-machine interactions in isolation e.g. in order-picking areas of warehouses ignoring the other substantial activities. This study moves away from the isolated approach and develops a comprehensive view of the system structure by using qualitative system dynamic through Causal Loop Diagrams. This research follows a Delphi-style approach and held three rounds of consultations with experts. The model developed provides new insights between human factors and warehouse operations which can be used to develop intervention strategies, recognising the level of collaboration between humans and machines, enhancing productivity, improving knowledge and promoting well-being of workers. The outcomes of this research could assist the design of future-focused Industry 4.0 warehouse operations.</t>
  </si>
  <si>
    <t>10.1080/13675567.2025.2517642</t>
  </si>
  <si>
    <t>http://dx.doi.org/10.1080/13675567.2025.2517642</t>
  </si>
  <si>
    <t>Zacharaki, EI; Triantafyllidis, A; Carreton, R; Loeck, M; Michalellis, I; Michalakis, G; Chantziaras, G; Segkouli, S; Giakoumis, D; Moustakas, K; Votis, K; Tzovaras, D</t>
  </si>
  <si>
    <t>Zacharaki, Evangelia I.; Triantafyllidis, Andreas; Carreton, Rosa; Loeck, Maria; Michalellis, Isidoros; Michalakis, George; Chantziaras, Georgios; Segkouli, Sofia; Giakoumis, Dimitrios; Moustakas, Konstantinos; Votis, Konstantinos; Tzovaras, Dimitrios</t>
  </si>
  <si>
    <t>A User Evaluation Study of Augmented and Virtual Reality Tools for Training and Knowledge Transfer</t>
  </si>
  <si>
    <t>Modern augmented and virtual reality (AR/VR) technology open multiple new capabilities in the way people interact, collaborate and deliver or receive information via digital interfaces. Industry workers and operators may especially benefit from such solutions that allow them to get trained, onsite or remotely, using digital copies of the workplace environment. This paper presents the development of AR/VR-based collaborative and telepresence tools, along with a web-based platform for knowledge exchange and interaction, as part of the Ageing@Work project, that enable easy transfer of know-how from experienced (possibly older) to novice workers. The remote collaboration tools facilitate variability in location and working hours, and thus promote age-neutralizing means of participation and cooperation, whereas the knowledge transfer tools support the ageing worker's leadership characteristics within the workplace community, allowing the company or work site to capitalize on her/his experience and expertise gained through the years. The tools were developed in accordance to a user-centred design process and were evaluated by 126 participants in total through online surveys in two pilot sites with regard to core Industry 4.0 processes of mining and machines production, as well as through off-pilot studies. This paper presents analytic outcomes of the assessment of knowledge transfer tools illustrating very positive results on the level of technology acceptance, and the overall potential of the developed solutions to support healthy and productive ageing of workers with enhanced workability.</t>
  </si>
  <si>
    <t>10.1007/978-3-031-05039-8_21</t>
  </si>
  <si>
    <t>http://dx.doi.org/10.1007/978-3-031-05039-8_21</t>
  </si>
  <si>
    <t>Gualtieri, L; Ohler, M; Revolti, A; Dallasega, P</t>
  </si>
  <si>
    <t>Gualtieri, Luca; Ohler, Maximilian; Revolti, Andrea; Dallasega, Patrick</t>
  </si>
  <si>
    <t>A visual management and augmented-reality-based training module for the enhancement of short and long-term procedural knowledge retention in complex machinery setup</t>
  </si>
  <si>
    <t>Proper training for operators is essential, given the complexity of modern manufacturing and the challenges posed by diverse worker demographics and high workforce turnover. Since conventional training methods are inadequate when considering the mentioned challenges, digital technologies and assistive devices can be used to improve information management. This work studies how the combination of Augmented Reality (AR) and Visual Management (VM) supports worker training by considering short- and long-term efficacy. The literature gaps on researching the training and knowledge retention of manufacturing workers using combined lean tools and digital technologies indicate that current studies focus on short-term training performed in laboratories, overlooking the integration of VM and AR for industrial training. Thus, the authors developed and validated in practice a VMAR-based training module for the setup of complex machinery in the process industry. To assess its efficacy, a comparison between a test group and a confirmation group of company's workers has been performed. The number and types of setup error have been collected and analysed to evaluate and compare short- and longterm procedural knowledge retention. The results reveal that the VMAR-based training module better supports workers both in the short- and long-period compared with traditional working procedures. Furthermore, the analysis demonstrates the inefficacy of traditional approaches in properly supporting the training of complex machinery setups considering the study's application. Future works should address the assessment of knowledge retention by considering a longer period, as well as on physiological data collection to better understand which elements of the training module are most crucial to the transfer of knowledge.</t>
  </si>
  <si>
    <t>10.1016/j.cie.2024.110478</t>
  </si>
  <si>
    <t>http://dx.doi.org/10.1016/j.cie.2024.110478</t>
  </si>
  <si>
    <t>Dawson, JY; Agbozo, E</t>
  </si>
  <si>
    <t>Dawson, Joseph Yaw; Agbozo, Ebenezer</t>
  </si>
  <si>
    <t>AI in talent management in the digital era - an overview</t>
  </si>
  <si>
    <t>PurposeThe purpose of this study is to provide an overview of artificial intelligence (AI) in the talent management sphere. The study seeks to contribute to the body of knowledge with respect to human resource management and AI by conducting a literature review on the integration of AI in talent management, synthesising existing approaches and frameworks, as well as emphasising potential benefits.Design/methodology/approachThe study adopts desk research, computational literature review (CLR) and uses topic modelling [with bidirectional encoder representations from transformers (BERTopic)] to throw light on the diffusion of AI in talent management.FindingsThe study's main finding is that the area of AI in talent management is on the verge of gradual development and is in tandem with the growth of AI. We deduced that there is a link between talent management practices (planning, recruitment, compensation and rewards, performance management, employee empowerment, employee engagement and organisational culture) and AI. Though there are some known fears with regards to using the innovation, the benefits outweigh the demerits.Research limitations/implicationsThe current study has some limitations. The scope and size of the sample are the primary limitations of this study. No form of qualitative analytics was used in this study; as a result, the information obtained was limited. The study provides a snapshot of AI in talent management and contributes to the lack of literature in the joint fields. Also, the study provides practitioners and experts an overview of where to target investments and resources if need be.Originality/valueThe originality of this study comes from the combination of CLR methods and the use topic modelling with BERTopic which has not been used by previous reviews. In addition, the salient machine learning algorithms are identified in the study, which other studies have not identified.</t>
  </si>
  <si>
    <t>10.1108/JSTPM-06-2023-0104</t>
  </si>
  <si>
    <t>http://dx.doi.org/10.1108/JSTPM-06-2023-0104</t>
  </si>
  <si>
    <t>Cantú-Ortiz, FJ; Sánchez, NG; Garrido, L; Terashima-Marin, H; Brena, RF</t>
  </si>
  <si>
    <t>Cantu-Ortiz, Francisco J.; Galeano Sanchez, Nathalie; Garrido, Leonardo; Terashima-Marin, Hugo; Brena, Ramon F.</t>
  </si>
  <si>
    <t>An artificial intelligence educational strategy for the digital transformation</t>
  </si>
  <si>
    <t>This paper presents a strategy of state-of-the-art review of artificial intelligence (AI) in education and a case study about preparing students to have the competencies and skills necessary for the current and future digital transformation to Industry 4.0. The goal is to support institutions of higher education to build curricula that help companies by providing them with qualified human capital to face the challenges of the twenty first century that have brought about the work environment now referred to as Industry 4.0 or the Fourth Industrial Revolution. The strategy consists of a business intelligence summary of AI trends and challenges of interest to academic institutions with an emphasis in intelligent human-computer communication and interactive design and manufacturing for educating engineers for the future enterprise. We also present a case study that builds upon 35 years of experience in offering AI academic programs in the institution, Tecnologico de Monterrey (Tec) to educate future engineers and knowledge workers. The components of our case study comprise graduate and undergraduate courses, research, internships, innovation, internationalization initiatives, and entrepreneurship. In this period, more than 5200 students have been trained at the Ph.D., MSc, and undergraduate levels with intense use of technology in the AI field. Now, the curricula of the university have been overhauled and renewed according to a new educative model known as the Tec21 Educative Model. The course offerings under this model are structured with challenge-based-learning, physical and virtual practice labs, and mixed teaching methodologies to accommodate the digital transformation and demands of Industry 4.0 to educate and prepare the new generation of students. The strategy and case study presented may be useful guides for other higher education institutions implementing AI academic programs to educate students demanded by the companies of the XXI century.</t>
  </si>
  <si>
    <t>10.1007/s12008-020-00702-8</t>
  </si>
  <si>
    <t>http://dx.doi.org/10.1007/s12008-020-00702-8</t>
  </si>
  <si>
    <t>Solkhe, A; Safi, W</t>
  </si>
  <si>
    <t>Solkhe, Ajay; Safi, Waheedullah</t>
  </si>
  <si>
    <t>AN INSIGHT INTO THE SOLICITUDE AND CURRENT SCENARIO OF ARTIFICIAL INTELLIGENCE AND ROBOTICS IN HUMAN RESOURCE: A NARRATIVE LITERATURE REVIEW</t>
  </si>
  <si>
    <t>The advancement in science and technology has led to the existence and continuous growth of various physical machines and now computer programs which are supposed to perform once thought unbelievable multi-tasks for humans. Many firms, governments, industries and syndicates are switching to automated process for achieving maximum output and having minimum cost and errors in the manufacturing and various other processes, hence the role of human involvement is getting decreased. With the Industry 4.0 standards being opted, industry gurus have been forecasting the limiting power of human labour and interaction and fears exist complete replacement of human beings from the working environment by robots and automated machines. Artificial intelligence has aggressively overtaken almost all fields of businesses and human resource (HR) hasn't been either immune to that. Robotics is an important factor as well. Technology implementation has its own benefits and negative impacts which is creating fears among various professionals with regards to their complete replacement by machines. The following paper looks deeply into various researches performed by scholars to have a thorough knowledge of present-day status of human-machine collaboration and the challenges organizations are facing. It will help in understanding the current scenario of HR with modern technologies.</t>
  </si>
  <si>
    <t>10.1108/S1877-63612024000034A009</t>
  </si>
  <si>
    <t>http://dx.doi.org/10.1108/S1877-63612024000034A009</t>
  </si>
  <si>
    <t>Yoo, JJ; Günay, EE; Park, K; Tahamtan, S; Kremer, GEO</t>
  </si>
  <si>
    <t>Yoo, John J.; Gunay, Elif E.; Park, Kijung; Tahamtan, Siavash; Okudan Kremer, Gul E.</t>
  </si>
  <si>
    <t>An intelligent learning framework for Industry 4.0 through automated planning</t>
  </si>
  <si>
    <t>The fourth industrial revolution, also known as Industry 4.0, has already begun enabling technological innovations in various domains, especially in the manufacturing and service industry. The conditions of the disruptive new product-service emergence and quickly changing work environments require cultivating a competitive workforce that is equipped with essential knowledge and skills in Industry 4.0. The work presented herein identifies key competencies required for engineers in Industry 4.0 from the extant literature and offers a mechanism to facilitate knowledge and skills acquisition. Specifically, an automated planning software tool, iCoursePlanner, is proposed to recommend an optimized pathway to attain the identified competencies through not only offline courses in a college but also Massive Open Online Courses. This tool is based on a mobile app system in a cloud environment integrated with an optimization model for automated planning. iCoursePlanner uses the initial knowledge and goal knowledge of a learner to suggest a customized course plan. Case studies are conducted for industrial and manufacturing engineering students at Iowa State University and Bradley University to demonstrate how it can be used to help a student to acquire key competencies for Industry 4.0. The originality of the proposed automated course planning tool is rooted in the personalized course plan for each student that considers individual educational background and goal knowledge.</t>
  </si>
  <si>
    <t>10.1002/cae.22376</t>
  </si>
  <si>
    <t>http://dx.doi.org/10.1002/cae.22376</t>
  </si>
  <si>
    <t>Khakhalkina, EV</t>
  </si>
  <si>
    <t>Khakhalkina, Elena, V</t>
  </si>
  <si>
    <t>Being Human in a Changing World: The Role of the Humanities in the Conditions of the Fourth Industrial Revolution using the example of the Russian Federation</t>
  </si>
  <si>
    <t>In the conditions of the Fourth Industrial Revolution, into which different countries of the world are entering unevenly, the question of the future of the humanities has become particularly acute. Humanities in general is under close attention from public, political and scientific expert circles due to growing doubts about its appropriateness in the new technological era and the lack of demand for humanities specialists in a rapidly changing labor market. Indeed, the contribution of humanists to the understanding and development of modern societies is not only unobvious or intangible, but sometimes their effectiveness is extended over time, while the Russian Federation and other states are moving to the implementation of short-cycle scientific policies. For the Russian Federation, Adiscussions about the future of the humanities are associated with domestic and foreign policy contexts. On the one hand, in the humanities branch of knowledge itself there is a diversity of opinions, an increase in crisis sentiment, and places for applicants to humanities faculties are being reduced. On the other hand, the state's ambitious plans require maximum impact from science in conjunction with production. The article postulates that it is critically important for the humanities in the current conditions to ask difficult questions about themselves, to rethink their role and functions among other branches of knowledge. One of the solutions is the development of genuine, rather than declarative or ostentatious, interdisciplinary synthesis of methods from different sciences. New research methods need to be developed, including digital tools. It should be borne in mind that the future of the humanities is closely tied to changes in the higher education system itself and the emergence of the term University 4.0. What will the new university model be? Where is the place for the humanities in it? How does technology influence creative processes? These and other questions must be answered by humanists, who play an important role in understanding and managing the changes associated with Industry 4.0 and are able to explain the ethical, social, economic and cultural consequences of technological progress. The Fourth Industrial Revolution leads to changes in people's lifestyles, the emergence of new forms and norms of communication, and interaction between people in the physical and digital worlds. Technological progress threatens to change a person's way of life beyond recognition, and in the very short term. Therefore, the question posed in the title of the article, being human in a changing world, is a super task for the field of humanities.</t>
  </si>
  <si>
    <t>10.17223/19988613/92/11</t>
  </si>
  <si>
    <t>http://dx.doi.org/10.17223/19988613/92/11</t>
  </si>
  <si>
    <t>Gavriushenko, M; Kaikova, O; Terziyan, V</t>
  </si>
  <si>
    <t>Gavriushenko, Mariia; Kaikova, Olena; Terziyan, Vagan</t>
  </si>
  <si>
    <t>Bridging human and machine learning for the needs of collective intelligence development</t>
  </si>
  <si>
    <t>There are no doubts that artificial and human intelligence enhance and complement each other. They are stronger together as a team of Collective (Collaborative) Intelligence. Both require training for personal development and high performance. However, the approaches to training (human vs. machine learning) are traditionally very different. If one needs efficient hybrid collective intelligence team, e.g. for managing processes within the Industry 4.0, then all the team members have to learn together. In this paper we point out the need for bridging the gap between the human and machine learning, so that some approaches used in machine learning will be useful for humans and vice-versa, some knowledge from human pedagogy can be useful also for training the artificial intelligence. When this happens, we all will come closer to the ultimate goal of creating a University for Everything capable of educating human and digital workers for the Industry 4.0. The paper also considers several thoughts on training digital assistants of the humans together in a team. (C) 2020 The Authors. Published by Elsevier B.V.</t>
  </si>
  <si>
    <t>10.1016/j.promfg.2020.02.092</t>
  </si>
  <si>
    <t>http://dx.doi.org/10.1016/j.promfg.2020.02.092</t>
  </si>
  <si>
    <t>Sharma, NK; Kumar, V; Lai, KK; Chen, WK</t>
  </si>
  <si>
    <t>Sharma, Nagendra Kumar; Kumar, Vimal; Lai, Kuei-Kuei; Chen, Wen-Kuo</t>
  </si>
  <si>
    <t>Building and Bridging Security and Privacy-Related Technical Knowledge Amongst HR Professionals: A Review in the Context of Industry 4.0</t>
  </si>
  <si>
    <t>An ever-increasing range of smart, connected internet of things (IoT) devices poses entirely novel security and privacy challenges. Business models that wish to rely on smart product adoption will need to ensure the capability to deliver systems that offer adequate data integrity of sensors with the guarantee of privacy for users. Incorporating smart devices into the mainstream internet poses many security problems, as most internet technologies and protocols have not been developed to support IoT. Strategic support units such as human resources need sufficient technical knowledge about the state of the art to navigate and leverage Industry 4.0 into their practices. Human resources professionals are increasingly asked to take strategic and not operational roles. Using a systematic review method, the authors expose the security and privacy challenges posed by IoTs and conclude with a framework that maps potential solutions to the identified problems. The framework adds to the strategic HR literature and practically helps improve the technical acumen of human resource professionals.</t>
  </si>
  <si>
    <t>10.4018/IJTHI.306225</t>
  </si>
  <si>
    <t>http://dx.doi.org/10.4018/IJTHI.306225</t>
  </si>
  <si>
    <t>Martin, AD; Pinto, LFR; Neto, GCD; Facchini, F</t>
  </si>
  <si>
    <t>Martin, Andre da Silva; Pinto, Luiz Fernando Rodrigues; de Oliveira Neto, Geraldo Cardoso; Facchini, Francesco</t>
  </si>
  <si>
    <t>Collaborative Robot in Engine Assembly: A Socioeconomic Approach to Technological Advancement in Manufacturing</t>
  </si>
  <si>
    <t>Industry 4.0 enabling technologies have been integrated into manufacturing systems. One of these technologies, the collaborative robot or cobot, holds significant expansion potential due to its shared application with humans in manufacturing environments. It offers cost reduction, a safer working environment, especially regarding ergonomic risks, and product quality improvements. This research aimed to assess the economic and social benefits, focusing on the reduction of ergonomic risks and quality gains resulting from the implementation of cobots in the engine assembly process. A case study was conducted in an engine assembly company, involving process observation, data collection, analysis of technical reports, and interviews with managers. The results indicated that integrating cobots into the manufacturing process is advantageous for the industry. There was a significant reduction in annual operating costs, totalling $41,602.56, leading to a return on investment in 1 year and 9 months. Furthermore, ensuring torque in the correct sequence resulted in product quality improvement, reduced ergonomic risks, and a safer working environment for operators. This research contributes to advancing knowledge on the economic, social, and quality advantages of cobot application in the engine assembly process.</t>
  </si>
  <si>
    <t>10.1049/cim2.70044</t>
  </si>
  <si>
    <t>http://dx.doi.org/10.1049/cim2.70044</t>
  </si>
  <si>
    <t>Rega, A; Di Marino, C; Pasquariello, A; Vitolo, F; Patalano, S; Zanella, A; Lanzotti, A</t>
  </si>
  <si>
    <t>Rega, Andrea; Di Marino, Castrese; Pasquariello, Agnese; Vitolo, Ferdinando; Patalano, Stanislao; Zanella, Alessandro; Lanzotti, Antonio</t>
  </si>
  <si>
    <t>Collaborative Workplace Design: A Knowledge-Based Approach to Promote Human-Robot Collaboration and Multi-Objective Layout Optimization</t>
  </si>
  <si>
    <t>The innovation-driven Industry 5.0 leads us to consider humanity in a prominent position as the center of the manufacturing field even more than Industry 4.0. This pushes us towards the hybridization of manufacturing plants promoting a full collaboration between humans and robots. However, there are currently very few workplaces where effective Human-Robot Collaboration takes place. Layout designing plays a key role in assuring safe and efficient Human-Robot Collaboration. The layout design, especially in the context of collaborative robotics, is a complex problem to face, since it is related to safety, ergonomics, and productivity aspects. In the current work, a Knowledge-Based Approach (KBA) is adopted to face the complexity of the layout design problem. The framework resulting from the KBA allows for developing a modeling paradigm that enables us to define a streamlined approach for the layout design. The proposed approach allows for placing resource within the workplace according to a defined optimization criterion, and also ensures compliance with various standards. This approach is applied to an industrial case study in order to prove its feasibility. A what-if analysis is performed by applying the proposed approach. Changing three control factors (i.e., minimum distance, robot speed, logistic space configuration) on three levels, in a Design of Experiments, 27 layout configurations of the same workplace are generated. Consequently, the inputs that most affect the layout design are identified by means of an Analysis of Variance (ANOVA). The results show that only one layout is eligible to be the best configuration, and only two out of three control factors are very significant for the designing of the HRC workplace layout. Hence, the proposed approach enables the designing of standard compliant and optimized HRC workplace layouts. Therefore, several alternatives of the layout for the same workplace can be easily generated and investigated in a systematic manner.</t>
  </si>
  <si>
    <t>10.3390/app112412147</t>
  </si>
  <si>
    <t>http://dx.doi.org/10.3390/app112412147</t>
  </si>
  <si>
    <t>Sajjad, A; Ahmad, W; Hussain, S</t>
  </si>
  <si>
    <t>Sajjad, Ahmad; Ahmad, Wasim; Hussain, Sulman</t>
  </si>
  <si>
    <t>Decision Making Process Development for Industry 4.0 Transformation</t>
  </si>
  <si>
    <t>Development of design characteristics based dynamic decision support framework is presented in current study, to facilitate the decision makers in transformation of system in the industry 4.0 paradigm. The model development is designed for robust decision making approach to integrate the human and machine knowledge to adopt the smart technologies and system design. The system is based on prioritization of the industry 4.0 design principles and characteristics including flexibility, self-adaptability, slef-reconfigurability, context awareness, decision autonomy and real-time capabilities. It has been revealed from industrial field study, the companies facing difficulty to transform the system, and systematics approach needed to overcome the challenge. A decision support framework has been developed an integrated approach to embed the human and machine knowledge. The machine knowledge feed through connected databases and integrated systems and human inputs the desired information in the developed system. The computation performed in two modules in hybrid mathematical modeling approach; 1) operational flexibility module and 2) prioritization module. The developed system has been validated through industrial case study, the results depicts the operational flexibility, has been measured with improvement using smart manufacturing systems and transformation characteristics prioritized using the Analytical Hierarchical Process. The developed framework has capability to help the system development and estimate the factors involve in transformation. It will also help the decision makers to overcome the challenges of migration from conventional to sustainable smart manufacturing.</t>
  </si>
  <si>
    <t>10.12913/22998624/147237</t>
  </si>
  <si>
    <t>http://dx.doi.org/10.12913/22998624/147237</t>
  </si>
  <si>
    <t>Ruppert, T; Darányi, A; Medvegy, T; Csereklei, D; Abonyi, J</t>
  </si>
  <si>
    <t>Ruppert, Tamas; Daranyi, Andras; Medvegy, Tibor; Csereklei, Daniel; Abonyi, Janos</t>
  </si>
  <si>
    <t>Demonstration Laboratory of Industry 4.0 Retrofitting and Operator 4.0 Solutions: Education towards Industry 5.0</t>
  </si>
  <si>
    <t>One of the main challenges of Industry 4.0 is how advanced sensors and sensing technologies can be applied through the Internet of Things layers of existing manufacturing. This is the so-called Brownfield Industry 4.0, where the different types and ages of machines and processes need to be digitalized. Smart retrofitting is the umbrella term for solutions to show how we can digitalize manufacturing machines. This problem is critical in the case of solutions to support human workers. The Operator 4.0 concept shows how we can efficiently support workers on the shop floor. The key indicator is the readiness level of a company, and the main bottleneck is the technical knowledge of the employees. This study proposes an education framework and a related Operator 4.0 laboratory that prepares students for the development and application of Industry 5.0 technologies. The concept of intelligent space is proposed as a basis of the educational framework, which can solve the problem of monitoring the stochastic nature of operators in production processes. The components of the intelligent space are detailed through the layers of the IoT in the form of a case study conducted at the laboratory. The applicability of indoor positioning systems is described with the integration of machine-, operator- and environment-based sensor data to obtain real-time information from the shop floor. The digital twin of the laboratory is developed in a discrete event simulator, which integrates the data from the shop floor and can control the production based on the simulation results. The presented framework can be utilized to design education for the generation of Industry 5.0.</t>
  </si>
  <si>
    <t>10.3390/s23010283</t>
  </si>
  <si>
    <t>http://dx.doi.org/10.3390/s23010283</t>
  </si>
  <si>
    <t>Pacaux-Lemoine, MP; Berdal, Q; Guérin, C; Rauffet, P; Chauvin, C; Trentesaux, D</t>
  </si>
  <si>
    <t>Pacaux-Lemoine, Marie-Pierre; Berdal, Quentin; Guerin, Clement; Rauffet, Philippe; Chauvin, Christine; Trentesaux, Damien</t>
  </si>
  <si>
    <t>Designing human-system cooperation in industry 4.0 with cognitive work analysis: a first evaluation</t>
  </si>
  <si>
    <t>One objective of Industry 4.0 is to reach a better system performance as well as to have a better consideration of humans. This would be done by benefiting from knowledge and experience of humans, and balancing in a reactive way some complex or complicated tasks with intelligent systems. Several studies already dealt with such an objective, but few are done at a methodological level, which forbids, for example, the correct evaluation of design choices in terms of human awareness of the situation or mental workload when designing intelligent manufacturing systems integrating the human. Indeed, increasing the intelligence and autonomy of industrial systems and their composing entities (resources, products, robots horizontal ellipsis ), as fostered by Industry 4.0, increases their overall complexity. This modification reduces the ability to understand the behaviors of these systems, and leads to the difficulty for humans not only to elaborate alternative decisions when required, but also to make effective decisions and understand their consequences. This paper evaluates such a design methodology, the Cognitive Work Analysis (CWA), and its applicability when designing an assistance system to support Human in the control of Intelligent Manufacturing System in Industry 4.0. Among several functions identified through the application of CWA, the assistant system might have to integrate a digital twin of the intelligent manufacturing system. The evaluation of the methodology through the one of the designed assistant systems is done using a micro-world, which is an intelligent manufacturing cell composed of intelligent mobile ground robots, products, and static production robots interacting together and with a human supervisor in charge of the reaching of several time-based and energy-based performances indicators. The assistant system embeds a digital twin of the intelligent manufacturing system. Twenty-three participants took part in experiments to evaluate the designed assistance system. First results show that the assistance system enables participants to have a correct awareness of the situation and a correct evaluation of their alternative decisions, while their mental workload is managed and expected production performances are reached. This paper contains an analysis of these experiments and points out some limits of the CWA method in the context of Industry 4.0, especially the lack of tool enabling to specify clearly the cooperation processes between the supervisor and the intelligent manufacturing system. This paper concludes with potential research avenues, the main one being the potential benefits of coupling CWA with human-machine cooperation principles to fine tune and adapt the cooperation between the human and the intelligent manufacturing system.</t>
  </si>
  <si>
    <t>10.1007/s10111-021-00667-y</t>
  </si>
  <si>
    <t>http://dx.doi.org/10.1007/s10111-021-00667-y</t>
  </si>
  <si>
    <t>Marongiu, G; Bruno, G; Lombardi, F</t>
  </si>
  <si>
    <t>Marongiu, Giovanni; Bruno, Giulia; Lombardi, Franco</t>
  </si>
  <si>
    <t>Development of a Human-Centric Knowledge Management Framework Through the Integration Between PLM and MES</t>
  </si>
  <si>
    <t>Data management systems represent a powerful tool for collecting and managing real-time data in a company. One-of-a-Kind Production (OKP) firms, which leverage on their knowledge about past products and manufacturing processes to reduce lead time, are the ones which can potentially benefit the most from deploying systems like PLM and MES. However, the benefits arising from data management systems are still limited due to the scarce integration among them. In particular, for OKP companies it is crucial to be able to collect and formalize the knowledge generated by operators during the manufacturing process, in order to constantly improve the design process. In this way, the iterations of trial and error can be reduced, saving time and costs. This paper proposes a framework (i.e., aKnowledge Base System) for the integration of aPLM software used for product design and production cycle definition, and a MES software able to collect operators' feedbacks about manufacturing criticalities. The integration is realized by means of a centralized database, able to receive data from both systems and to relate them to generate useful information. Finally, a case study developed on a car prototyping company is presented to exemplify the advantages of systems integration.</t>
  </si>
  <si>
    <t>10.1007/978-3-031-62582-4_11</t>
  </si>
  <si>
    <t>http://dx.doi.org/10.1007/978-3-031-62582-4_11</t>
  </si>
  <si>
    <t>Serras, M; García-Sardina, L; Simoes, B; Alvarez, H; Arambarri, J</t>
  </si>
  <si>
    <t>Serras, Manex; Garcia-Sardina, Laura; Simoes, Bruno; Alvarez, Hugo; Arambarri, Jon</t>
  </si>
  <si>
    <t>Dialogue Enhanced Extended Reality: Interactive System for the Operator 4.0</t>
  </si>
  <si>
    <t>The nature of industrial manufacturing processes and the continuous need to adapt production systems to new demands require tools to support workers during transitions to new processes. At the early stage of transitions, human error rate is often high and the impact in quality and production loss can be significant. Over the past years, eXtended Reality (XR) technologies (such as virtual, augmented, immersive, and mixed reality) have become a popular approach to enhance operators' capabilities in the Industry 4.0 paradigm. The purpose of this research is to explore the usability of dialogue-based XR enhancement to ease the cognitive burden associated with manufacturing tasks, through the augmentation of linked multi-modal information available to support operators. The proposed Interactive XR architecture, using the Spoken Dialogue Systems' modular and user-centred architecture as a basis, was tested in two use case scenarios: the maintenance of a robotic gripper and as a shop-floor assistant for electric panel assembly. In both cases, we have confirmed a high user acceptance rate with an efficient knowledge communication and distribution even for operators without prior experience or with cognitive impairments, therefore demonstrating the suitability of the solution for assisting human workers in industrial manufacturing processes. The results endorse an initial validation of the Interactive XR architecture to achieve a multi-device and user-friendly experience to solve industrial processes, which is flexible enough to encompass multiple tasks.</t>
  </si>
  <si>
    <t>10.3390/app10113960</t>
  </si>
  <si>
    <t>http://dx.doi.org/10.3390/app10113960</t>
  </si>
  <si>
    <t>Salvadorinho, J; Pintor, P; Bastos, T; Teixeira, L</t>
  </si>
  <si>
    <t>Salvadorinho, Juliana; Pintor, Paulo; Bastos, Tiago; Teixeira, Leonor</t>
  </si>
  <si>
    <t>DisneyHint: Lean and Coaching-Based Employee Suggestion System for the Human Challenges of Industry 4.0</t>
  </si>
  <si>
    <t>Purpose: This article introduces a fresh approach to the Employee Suggestion System (ESS), integrating Japanese and American Lean methodologies with coaching principles, notably the Disney Strategy. Its objective is to tackle human challenges in Industry 4.0, including boosting employee engagement and commitment, fostering innovation, and safeguarding organizational knowledge-critical solutions for mitigating the impact of the Great Resignation phenomenon. Design/methodology/approach: An abductive methodology was utilized, combining deductive and inductive approaches. The deductive phase involved a systematic literature review on Employee Suggestion Systems (ESS) to establish a theoretical foundation. Concurrently, the inductive phase consisted of 30 interviews, conducted in two stages. Initially, 17 interviews focused on analyzing ESS practices within three multinational companies, alongside insights from the literature review. Subsequently, 13 interviews assessed the reception of the new ESS concept in addressing practical challenges within the Industry 4.0 paradigm in these contexts. The system concept was then subjected to modelling, prototyping and testing using the co -design methodology, integrating elements of the Japanese (Kaizen Teian) and American ESS (Kaizen Teian adapted to Western industry) approaches. Findings: This article introduces an Employee Suggestion System (ESS) concept and tool that combines elements from both the Japanese and American Lean approaches to ESS (not studied, until now, systematically), incorporating coaching principles. Drawing from the Kaizen Teian tradition, it encourages groupthink, while also embracing American influences by promoting innovative thinking (using the Disney Strategy) through a rewards strategy, including gamification. Originality/value: This paper presents a novel ESS concept designed to adapt to contemporary industrial settings by combining Lean principles with technology integration and human-centric approaches such as the Disney Strategy. Designed to address the specific challenges faced by Lean companies pursuing digital strategies, this tool provides a solution to three key Industry 4.0 challenges: empowering the workforce through voice behavior, preserving organizational knowledge, and promoting innovation.</t>
  </si>
  <si>
    <t>10.3926/jiem.6314</t>
  </si>
  <si>
    <t>http://dx.doi.org/10.3926/jiem.6314</t>
  </si>
  <si>
    <t>Peruzzini, M; Grandi, F; Pellicciari, M</t>
  </si>
  <si>
    <t>Peruzzini, Margherita; Grandi, Fabio; Pellicciari, Marcello</t>
  </si>
  <si>
    <t>Exploring the potential of Operator 4.0 interface and monitoring</t>
  </si>
  <si>
    <t>In the context of smart factories, where intelligent machines share data and support enhanced functionalities at a factory level, workers are still seen as spectators rather than active players (Hermann, Pentek, &amp; Otto, 2017). Instead, Industry 4.0 represents a great opportunity for workers to become part of the intelligent system; on one hand, operators can generate data to program machines and optimize the process flows, on the other hand they can receive useful information to support their work and cooperate with smart systems (Romero et al., 2016). Diversely from machines, humans are naturally smart, flexible and intelligent, so putting the operators in the digital loop can bring more powerful and efficient factories. The paper aims at defining a theoretical human-centered framework for Operator 4.0, and testing its feasibility and impact on companies, thanks to the integration of human factors in 4.0 computerized industrial contexts. The proposed framework is based on data collection about the workers' performance, actions and reactions, with the final objective to improve the overall factory performance and organization. Data are used to assess the workers' ergonomics performance and perceived comfort and to build a proper knowledge about the human asset of the factory, to be integrated with the knowledge derived from machine data collection. The framework is cased on the adoption of an Operator 4.0 monitoring system, which consists of an eye tracking and a wearable biosensor, combined to a proper protocol analysis to interpret data and create a solid knowledge. Virtual prototypes are used to make the workers interact with the digital factory to conveniently simulate the human machine interaction (HMI) in order to avoid bottlenecks at the shop floor, to optimize the workflows, and to improve the workstations' design and layout. The study represents a step toward the design of human-centred industrial systems, including human factors in the digital twin. The research approach has been successfully tested on an industrial case study, developed in collaboration with CNH Industrial, for the re-design of assembly workstations.</t>
  </si>
  <si>
    <t>10.1016/j.cie.2018.12.047</t>
  </si>
  <si>
    <t>http://dx.doi.org/10.1016/j.cie.2018.12.047</t>
  </si>
  <si>
    <t>Freire, SK; He, T; Wang, C; Niforatos, E; Bozzon, A</t>
  </si>
  <si>
    <t>Kernan Freire, S.; He, T.; Wang, C.; Niforatos, E.; Bozzon, A.</t>
  </si>
  <si>
    <t>Factory operators' perspectives on cognitive assistants for knowledge sharing: challenges, risks, and impact on work</t>
  </si>
  <si>
    <t>In the shift towards human-centred manufacturing, our two-year longitudinal study investigates the real-world impact of deploying Cognitive Assistants (CAs) in factories. The CAs were designed to facilitate knowledge sharing among factory operators. Our investigation focussed on smartphone-based voice assistants and LLM-powered chatbots, examining their usability and utility in a real-world factory setting. Based on the qualitative feedback we collected during the deployments of CAs at the factories, we conducted a thematic analysis to investigate the perceptions, challenges, and overall impact on workflow and knowledge sharing. Our results indicate that while CAs have the potential to significantly improve efficiency through knowledge sharing and quicker resolution of production issues, they also introduce concerns around workplace surveillance, the types of knowledge that can be shared, and shortcomings compared to human-to-human knowledge sharing. Additionally, our findings stress the importance of addressing privacy, knowledge contribution burdens, and tensions between factory operators and their managers.</t>
  </si>
  <si>
    <t>10.1080/0144929X.2025.2574373</t>
  </si>
  <si>
    <t>http://dx.doi.org/10.1080/0144929X.2025.2574373</t>
  </si>
  <si>
    <t>Habib, L; Pacaux-Lemoine, MP; Berdal, Q; Trentesaux, D</t>
  </si>
  <si>
    <t>Habib, Lydia; Pacaux-Lemoine, Marie-Pierre; Berdal, Quentin; Trentesaux, Damien</t>
  </si>
  <si>
    <t>From Human-Human to Human-Machine Cooperation in Manufacturing 4.0</t>
  </si>
  <si>
    <t>Humans are currently experiencing the fourth industrial revolution called Industry 4.0. This revolution came about with the arrival of new technologies that promise to change the way humans work and interact with each other and with machines. It aims to improve the cooperation between humans and machines for mutual enrichment. This would be done by leveraging human knowledge and experience, and by reactively balancing some complex or complicated tasks with intelligent systems. To achieve this objective, methodological approaches based on experimental studies should be followed to ensure a proper evaluation of human-machine system design choices. This paper proposes an experimental study based on a platform that uses an intelligent manufacturing system made up of mobile robots, autonomous shuttles using the principle of intelligent products, and manufacturing robots in the context of Manufacturing 4.0. Two experiments were conducted to evaluate the impact of teamwork human-machine cooperation, performance, and workload of the human operator. The results showed a lower level of participants' assessment of time demand and physical demand in teamwork conditions. It was also found that the team working improves the subjective human operator Know-how-to-cooperate when controlling the autonomous shuttles. Moreover, the results showed that in addition to the work organization, other personal parameters, such as the frequency of playing video games could affect the performance and state of the human operator. They raised the importance of further analysis to determine cooperative patterns in a group of humans that can be adapted to improve human-machine cooperation.</t>
  </si>
  <si>
    <t>10.3390/pr9111910</t>
  </si>
  <si>
    <t>http://dx.doi.org/10.3390/pr9111910</t>
  </si>
  <si>
    <t>Roda-Sanchez, L; Olivares, T; Garrido-Hidalgo, C; Fernández-Caballero, A</t>
  </si>
  <si>
    <t>Roda-Sanchez, Luis; Olivares, Teresa; Garrido-Hidalgo, Celia; Fernandez-Caballero, Antonio</t>
  </si>
  <si>
    <t>Gesture Control Wearables for Human-Machine Interaction in Industry 4.0</t>
  </si>
  <si>
    <t>The deployment of Industry 4.0 will achieve great aims regarding production rate, control, data analysis, cost, energy consumption and flexibility. However, one of the most significant aspects is the human factor. Robots, machinery and knowledge needed could lead to a social problem for those operators who are not prepared to face such big technology challenges. This could cause a technological gap resulting in a rejection or disapproval of beneficial technology. To preserve this emerging paradigm's balance, researchers and developers must consider using intelligent human-machine interaction capabilities before building novel industry deployments. This paper introduces a smart gesture control system that facilitates movements of a robotic arm with the aid of two wearables devices. By using this kind of control system, any worker should fit into the new paradigm where some precise, hazardous or heavy tasks incorporate robots. Furthermore, this proposal is suited to industry scenarios, since it fulfills fundamental requirements regarding success rate and real-time control as well as high flexibility and scalability, which are key factors in Industry 4.0.</t>
  </si>
  <si>
    <t>10.1007/978-3-030-19651-6_10</t>
  </si>
  <si>
    <t>http://dx.doi.org/10.1007/978-3-030-19651-6_10</t>
  </si>
  <si>
    <t>Scheffer, S; Martinetti, A; Damgrave, R; Thiede, S; van Dongen, L</t>
  </si>
  <si>
    <t>Scheffer, Sara; Martinetti, Alberto; Damgrave, Roy; Thiede, Sebastian; van Dongen, Leo</t>
  </si>
  <si>
    <t>How to Make Augmented Reality a Tool for Railway Maintenance Operations: Operator 4.0 Perspective</t>
  </si>
  <si>
    <t>In the last few decades, several initiatives and approaches are set up to support maintenance procedures for the railway industry in adopting the principles of Industry 4.0. Contextualized maintenance technologies such as Augmented Reality (AR) overlay can integrate virtual information on physical objects to improve decision-making and action-taking processes. Operators work in a dynamic working environment requiring both high adaptive capabilities and expert knowledge. There is a need to support the operators with tailor-based information that is customized and contextualized to their expertise and experience. It calls for AR tools and approaches that combine complex methodologies with high usability requirements. The development of these AR tools could benefit from a structured approach. Therefore, the objective of this paper is to propose an adaptive architectural framework aimed at shaping and structuring the process that provides operators with tailored support when using an AR tool. Case study research is applied within a revelatory railway industry setting. It was found that the framework ensures that self-explanatory AR systems can capture the knowledge of the operator, support the operator during maintenance activities, conduct failure analysis, provide problem-solving strategies, and improve learning capabilities. This study contributes to the necessity of having a human-centered approach for the successful adaption of AR technology tools for the railway industry.</t>
  </si>
  <si>
    <t>10.3390/app11062656</t>
  </si>
  <si>
    <t>http://dx.doi.org/10.3390/app11062656</t>
  </si>
  <si>
    <t>Andreev, V; Yeleneva, J; Kovalev, A; Lukicheva, L; Yelenev, K</t>
  </si>
  <si>
    <t>Andreev, V; Yeleneva, J.; Kovalev, A.; Lukicheva, L.; Yelenev, K.</t>
  </si>
  <si>
    <t>HUMAN CAPITAL AND KNOWLEDGE MANAGEMENT ON INDUSTRIAL ENTERPRISES: THE KEY MECHANISMS OF COOPERATION WITH EDUCATION INSTITUTIONS IN STRATEGIC INDUSTRIES</t>
  </si>
  <si>
    <t>This paper summarizes considerations and preliminary research results on the human capital continuous long-term development processes. The focus is particularly on the effective mechanisms of long-term human resource procurement and development on the Russian industrial enterprises in the strategic industries within the framework of industry 4.0 development. The study is intended to highlight the existing and prospective instruments of integration and cooperation between the industrial enterprises and educational institutions (universities and colleges). The paper also examines the interconnection between the systems of human capital and knowledge management development, provides examples of specific practices and describes the practically oriented mechanisms of human capital and corporate knowledge management. In order to gain better understanding of the applied approaches towards human capital management and aspects of cooperation between enterprises and educational institutions the quantitative research is proposed. It provides the insights into the degree of mentoring significance and the methods of graduates' adaptation period shortening. The baseline results, described in the paper will probably have positive implications for business decisions in the sphere of stuffing and long-term human capital management. The set of new conception features will provide useful guidelines for building the strategic relations between the industrial enterprises and education institutions on the basis of targeted training.</t>
  </si>
  <si>
    <t>Salvadorinho, J; Teixeira, L; Santos, BS; Ferreira, C</t>
  </si>
  <si>
    <t>Salvadorinho, Juliana; Teixeira, Leonor; Santos, Beatriz Sousa; Ferreira, Carlos</t>
  </si>
  <si>
    <t>Human Factors in Industry 4.0 and Lean Information Management: Remodeling the Instructions in a Shop Floor</t>
  </si>
  <si>
    <t>Industry 4.0 or also called the digital paradigm brings with it an environment where information sharing, and agile flows can improve the results of organizations but also create great challenges for operators. The digital paradigm promotes the globalization of human capital, with an impact on worker turnover, as well as on the potential increase in the loss of organizational knowledge, as workers leave companies. Thus, this work, through the combination of the concepts of digital transformation and information management, joint with the techniques of BPM and Lean, clarifies a methodology (using BPMN) for the creation of a repository of organizational knowledge (enhancing instruction modelling work routines), while promoting the introduction of digital tools in daily tasks, placing the operator in the foreground. This digital introduction promotes the elimination of waste connected with Lean Information Management, creating more fluid information flows in the company. The human factor is then valued and new points of connection between the human workforce and digital tools are established, while organizational knowledge is updated, created, and retained.</t>
  </si>
  <si>
    <t>10.1007/978-3-030-77750-0_16</t>
  </si>
  <si>
    <t>http://dx.doi.org/10.1007/978-3-030-77750-0_16</t>
  </si>
  <si>
    <t>Zhang, MQ; Grosse, EH; Neumann, WP</t>
  </si>
  <si>
    <t>Zhang, Minqi; Grosse, Eric H.; Neumann, W. Patrick</t>
  </si>
  <si>
    <t>Human Factors in Operations Management: Comparative Perspectives on Decision Support Models</t>
  </si>
  <si>
    <t>The integration of human factors and ergonomics (HF/E) into industrial and operational decision support modeling has grown rapidly over the past decade. In particular, physical aspects (e.g., physical workload, fatigue -recovery cycles) have been popular in developing human-centered solutions in operations management (OM). These solutions aim, first, to prevent both short- and long-term health issues among workers (e.g., work overload and occupational musculoskeletal disorders) and, second, to enhance the system performance of model-based solutions in real-world settings. However, adopting a human-centric perspective necessitates interdisciplinary knowledge. Specifically, each model or tool developed by ergonomists possesses unique characteristics (including the original experimental settings, the scope of collected data, and the intended application scenarios). They should thus be used with caution in managerial decision support models. To facilitate the knowledge transfer from HF/E to OM, this pilot study provides preliminary results of: (i) a scoping review of the integration of physical HF into decision support modeling in operations management; (ii) a critical evaluation of model assumptions and the interpretation of results from an HF/E perspective; and (iii) the development of a structural framework to suggest HF/E model choices. The current study presents preliminary results with an interdisciplinary perspective, which will be extended in future research. Copyright (c) 2025 The Authors. This is an open access article under the CC BY-NC-ND license (https://creativecommons.org/licenses/by-nc-nd/4.0/)</t>
  </si>
  <si>
    <t>10.1016/j.ifacol.2025.09.131</t>
  </si>
  <si>
    <t>http://dx.doi.org/10.1016/j.ifacol.2025.09.131</t>
  </si>
  <si>
    <t>Naqvi, SMR; Ghufran, M; Meraghni, S; Varnier, C; Nicod, JM; Zerhouni, N</t>
  </si>
  <si>
    <t>Naqvi, Syed Meesam Raza; Ghufran, Mohammad; Meraghni, Safa; Varnier, Christophe; Nicod, Jean-Marc; Zerhouni, Noureddine</t>
  </si>
  <si>
    <t>Human knowledge centered maintenance decision support in digital twin environment</t>
  </si>
  <si>
    <t>The transition to Industry 4.0 has improved factories by improving the manufacturing process. With increasing automation, awareness of the role of humans in industrial maintenance management is also important for the realization of the Industrial Internet of Things (IIoT). Today's smart factories use data from various sources for extraction of valuable insights to improve manufacturing processes and avoid failures. These improvements also add to the complexity of resolving different maintenance issues faced during the manufacturing process. There is a need to leverage untapped human knowledge in Maintenance Work Orders (MWOs) to handle these complex challenges using state-of-the-art Natural Language Processing (NLP) techniques. The development of Industry 4.0 technologies is leading to a growing interest in using digital twins in many sectors. Digital twin-based services are revolutionizing design, manufacturing, product use, and maintenance (diagnosis, prognosis, and decision-making). This paper proposes a human knowledge centered intelligent maintenance decision support. The proposed service can find solutions to new maintenance problems using knowledge in past maintenance records in a digital twin environment. The architecture of the proposed service and its connections with Physical Space (PS), Virtual Space (VS) and Digital Twin Data (DTD) are presented in this paper. The performance of the service is validated using a case study on an open-source dataset of real MWOs from mining excavators. Results indicate that state-of-the-art NLP techniques can be used to process human knowledge in MWOs and generates interesting patterns. This study is also a step forward towards application of Technical Language Processing (TLP) in a smart manufacturing setup.</t>
  </si>
  <si>
    <t>10.1016/j.jmsy.2022.10.003</t>
  </si>
  <si>
    <t>http://dx.doi.org/10.1016/j.jmsy.2022.10.003</t>
  </si>
  <si>
    <t>Nagy, L; Ruppert, T; Abonyi, J</t>
  </si>
  <si>
    <t>Nagy, Laszlo; Ruppert, Tamas; Abonyi, Janos</t>
  </si>
  <si>
    <t>Human-centered knowledge graph-based design concept for collaborative manufacturing</t>
  </si>
  <si>
    <t>With the increasing importance of highly connected and monitored processes supported by industrial information systems, such as knowledge graphs, the integration of the operator has become urgent due to its high cost and is also to be appreciated from a social point of view. The facilitation of collaboration between humans and machines is a fundamental target for Industrial Cyber-Physical Systems, as the workforce is the most agile and flexible manufacturing resource. Furthermore, the design of such a framework requires effective systems to utilise resources and information. This paper aims to provide recommendations of ontologies and standards that can support monitoring work conditions, scheduling, planning and supporting the operator and the possibilities to formalise the classic work instructions to analyse the unique activities. The main contributions of the work are that it proposes a design work-frame of a knowledge graph where the work performed by the operator is in the scope, including the evaluation of movements, collaboration with machines, work steps, ergonomics and other conditions. The paper highlights that activity recognition technologies can enhance the utilisable data in a knowledge graph for a smart factory. With this approach, the future goal may be to automate the entire data collection and knowledge exploration processes, which can facilitate the support of the human-digital twin and the implementation of augmented reality technologies in the Industry 5.0 concept.</t>
  </si>
  <si>
    <t>10.1109/ETFA52439.2022.9921484</t>
  </si>
  <si>
    <t>http://dx.doi.org/10.1109/ETFA52439.2022.9921484</t>
  </si>
  <si>
    <t>Passalacqua, M; Pellerin, R; Doyon-Poulin, P; Del-Aguila, L; Boasen, J; Léger, PM</t>
  </si>
  <si>
    <t>Passalacqua, Mario; Pellerin, Robert; Doyon-Poulin, Philippe; Del-Aguila, Laurene; Boasen, Jared; Leger, Pierre-Majorique</t>
  </si>
  <si>
    <t>Human-Centred AI in the Age of Industry 5.0: A Systematic Review Protocol</t>
  </si>
  <si>
    <t>Research within AI-based Industry 4.0 (I4.0) work systems has predominantly focused on technical and process performance, while human and psychosocial factors are rarely examined. These factors must be considered to design human-centred systems that cultivate sustainable human-AI interaction, i.e., human-AI interaction that promotes long-term well-being, engagement, and performance. The European Commission has brought forward a new vision of I4.0 called Industry 5.0, where well-being and technological advancement are jointly considered, thus overcoming theweaknesses of I4.0. To move forwardwith Industry 5.0, it is necessary to consolidate our knowledge of human-technology interaction within I4.0. This systematic review aims to uncover the antecedents and consequences of human and psychosocial factors within AI-based I4.0 systems, with an end goal of providing guidelines for the sustainable design, implementation, and use of these systems. This protocol presents the background and the methodology behind our review, as well as preliminary results and expected contributions.</t>
  </si>
  <si>
    <t>10.1007/978-3-031-21707-4_34</t>
  </si>
  <si>
    <t>http://dx.doi.org/10.1007/978-3-031-21707-4_34</t>
  </si>
  <si>
    <t>Catti, P; Bakopoulos, E; Stipankov, A; Cardona, N; Nikolakis, N; Alexopoulos, K</t>
  </si>
  <si>
    <t>Catti, Paolo; Bakopoulos, Emmanouil; Stipankov, Anja; Cardona, Natalia; Nikolakis, Nikolaos; Alexopoulos, Kosmas</t>
  </si>
  <si>
    <t>Human-Centric Proactive Quality Control in Industry5.0: The critical role of explainable AI</t>
  </si>
  <si>
    <t>The integration of human knowledge and experience with artificial intelligence, especially in the context of Industry5.0, holds the promise of advanced capabilities for manufacturing that may facilitate reduced waste and increased efficiency. However, there is a gap between the two. This work discusses the critical role of Explainable AI (XAI) within this paradigm, fostering a collaborative environment where human operators can leverage AI-driven insights. A framework for data-driven proactive quality control is coupled with XAI and human-centric approaches to enable a path towards zero-defect manufacturing processes, improved operational efficiency, and enhanced workforce empowerment. Furthermore, practical implications, the impact of XAI and recommendations for upskilling and reskilling the manufacturing personnel are discussed with a focus on small and medium-sized enterprises.</t>
  </si>
  <si>
    <t>10.1109/ICE/ITMC61926.2024.10794347</t>
  </si>
  <si>
    <t>http://dx.doi.org/10.1109/ICE/ITMC61926.2024.10794347</t>
  </si>
  <si>
    <t>Wan, PK; Leirmo, TL</t>
  </si>
  <si>
    <t>Wan, Paul Kengfai; Leirmo, Torbj Langeddahl</t>
  </si>
  <si>
    <t>Human-centric zero-defect manufacturing: State-of-the-art review, perspectives, and challenges</t>
  </si>
  <si>
    <t>Zero defect manufacturing (ZDM) aims at eliminating defects throughout the value stream as well as the cost of rework and scrap. The ambitious goal of zero defects requires the extensive utilization of emerging technologies. Amidst the major drive for technological advancement, humans are often kept out of the loop because they are perceived as the root cause of error. The report from the European Commission on Industry 5.0 emphasizes that human-centric is a key pillar in building a more resilient industry and is vital to incorporate the human component into the manufacturing sector. However, we did not find any publications that explain what human -centric ZDM is, nor what the roles of humans are in advancing ZDM. As a contribution to bridging this gap, a systematic literature review is conducted using different databases. We collected 36 publications and categorised them into 3 different human roles which are managers, engineers, and operators. From our search, we found out that managers play a vital role in cultivating ZDM in the entire organization to prevent errors despite the fact they often do not have direct contact with the production line as operators. Operators can help advance ZDM through knowledge capturing with feedback functions to the engineer to better design a corrective action to prevent errors. Assistive technologies such as extended reality are efficient tools used by operators to eliminate human errors in production environments. Human-centric is now a goal in the future manufacturing sector, but it could face barriers such as high technological investments and resistance to changes in their work tasks. This paper can contribute to paving the roadmap of human-centric ZDM to bring defects to zero and reposition the manufacturing sector to become more resilient.</t>
  </si>
  <si>
    <t>10.1016/j.compind.2022.103792</t>
  </si>
  <si>
    <t>http://dx.doi.org/10.1016/j.compind.2022.103792</t>
  </si>
  <si>
    <t>Yagüe, MP; García, JES; Peñas, MS</t>
  </si>
  <si>
    <t>Yague, Mario Penacoba; Garcia, Jesus Enrique Sierra; Penas, Matilde Santos</t>
  </si>
  <si>
    <t>Human-intelligent trajectory optimization for robotic manipulators with hybrid PSO-PS algorithm</t>
  </si>
  <si>
    <t>Industry 5.0 is driving a new era in industrial automation, where the collaboration between artificial intelligence (AI) and human supervision enables the development of smarter, more adaptive, and more efficient systems. Robotic trajectory generation is a clear example of this new paradigm. Metaheuristic techniques help automatically generate optimized trajectories, thereby improving operational efficiency. However, optimizing trajectories using AI alone also presents limitations. Starting from random trajectories, the optimization process becomes computationally expensive, especially in complex environments. In this context, initial input from human experts plays a crucial role: expert-defined trajectories provide structured, feasible, and contextual starting points that guide AI more effectively toward high-quality solutions. Therefore, this work proposes a novel human-guided trajectory optimization algorithm. In this way, human knowledge, Particle Swarm Optimization (PSO), and Pattern Search (PS) are efficiently combined. The results demonstrate that this approach significantly improves robotic system performance, achieving cycle time reductions of up to 16.69% compared to expert-defined trajectories. This approach establishes a solid framework for intelligent automation in Industry 5.0, promoting the development of more efficient, sustainable, and adaptive robotic systems.</t>
  </si>
  <si>
    <t>10.1016/j.aei.2025.103941</t>
  </si>
  <si>
    <t>http://dx.doi.org/10.1016/j.aei.2025.103941</t>
  </si>
  <si>
    <t>Libert, K; Cadieux, N; Mosconi, E</t>
  </si>
  <si>
    <t>Libert, Krystel; Cadieux, Nathalie; Mosconi, Elaine</t>
  </si>
  <si>
    <t>Human-Machine Interaction and Human Resource Management Perspective for Collaborative Robotics Implementation and Adoption</t>
  </si>
  <si>
    <t>The shift towards human-robot collaboration (HRC) has the potential to increase productivity and sustainability, while reducing costs for the manufacturing industries. Indeed, it holds great potential for workplaces, allowing individuals to forsake repetitive or physically demanding jobs to focus on safer and more fulfilling ones. Still, integration of humans and machines in organizations presents great challenges to IS scholars due to the complexity of aligning digitalization and human resources. A knowledge gap does persist about organizational implications when it comes to implement collaborative robotics in the workplace and to support proper HRC. Thus, this paper aims to identify recommended human resources management (HRM) practices from previous research about human-robot interaction (HRI). As our results highlight that few studies attempted to fill the gap, a conceptual framework is proposed. It integrates HRM practices, technology adoption dimensions and main determinants of HRC, in the objective to support collaborative robotics implementation in organizations.</t>
  </si>
  <si>
    <t>Al-Qaralleh, RE; Atan, T</t>
  </si>
  <si>
    <t>Enad Al-Qaralleh, Rawan; Atan, Tarik</t>
  </si>
  <si>
    <t>Impact of knowledge-based HRM, business analytics and agility on innovative performance: linear and FsQCA findings from the hotel industry</t>
  </si>
  <si>
    <t>Purpose The emergence of the knowledge economy and Industry 4.0 has prompted many firms to invest considerable resources into knowledge-based human resource management (HRM) practices and business analytics capabilities aimed at enhancing competitiveness. This paper aims to propose a conceptual model that examines the collective effects of knowledge-based HRM practices, business analytics capabilities and organizational agility on innovative performance using knowledge-based theory as a theoretical framework. Design/methodology/approach The present study empirically tested the above-said idea by surveying (n = 182) individuals with supervisory capacity in Jordanian 4- and 5-star hotels. The obtained data was analyzed using linear modeling and fuzzy sets (fsQCA) techniques. Findings Results from linear modeling revealed that knowledge-based HRM practices, business analytics and organizational agility are important antecedents for innovative performance. Conversely, findings from fsQCA revealed that organizational agility is a necessary and sufficient condition to achieve high innovative performance. While business analytics is a sufficient condition to achieve high innovative performance. Originality/value This study is among the first to unveil the linear and complimentary effects of knowledge-based HRM practices, business analytics capabilities and organizational agility on innovative performance. Implications for theory and practice are discussed.</t>
  </si>
  <si>
    <t>10.1108/K-10-2020-0684</t>
  </si>
  <si>
    <t>http://dx.doi.org/10.1108/K-10-2020-0684</t>
  </si>
  <si>
    <t>Bertacchini, A; Carleo, S</t>
  </si>
  <si>
    <t>Bertacchini, Arrigo; Carleo, Salvatore</t>
  </si>
  <si>
    <t>INCLUSIVE KNOWLEDGE SYSTEM: A CYBER PHYSICAL SYSTEM FOR EDUCATION AND RESEARCH IN THE MADE IN ITALY PHD PROGRAM</t>
  </si>
  <si>
    <t>The combination of Industry 4.0 and Artificial Intelligence represents a significant change in the educational approach, leading to a complete renovation of Ph.D. programs to incorporate digital technologies into academic pursuits. This research suggests reimagining the Made in Italy Ph.D. Program as a Cyber Physical System (CPS), integrating physical resources of universities and research labs with the knowledge of educators, students and staff, and connecting with the innovation-focused business sector. The paper discusses the complexities of establishing such a CPS, from utilizing Industry 4.0 technologies to implementing AI tools for advanced educational settings, and presents the Made in Italy Ph.D. program as a model CPS framework. Through empirical research using a detailed questionnaire to assess Ph.D. students' satisfaction, the study evaluates how digital integration can enhance educational quality. The methodology, data collection, and analysis demonstrate the CPS's role in improving the Ph.D. experience, suggesting ways to seamlessly integrate technology with academia. The research concludes by highlighting the essential role of a digitally integrated academic network in fostering cutting-edge research and teaching methods.</t>
  </si>
  <si>
    <t>10.48528/PVY2-WW14-96</t>
  </si>
  <si>
    <t>http://dx.doi.org/10.48528/PVY2-WW14-96</t>
  </si>
  <si>
    <t>Ammirato, S; Felicetti, AM; Iazzolino, G; Linzalone, R</t>
  </si>
  <si>
    <t>Ammirato, Salvatore; Felicetti, Alberto Michele; Iazzolino, Gianpaolo; Linzalone, Roberto</t>
  </si>
  <si>
    <t>Industry 4.0 and Human Resource Management: Towards Increasingly Knowledge-Intensive Companies</t>
  </si>
  <si>
    <t>In the Industry 4.0 context, an effective knowledge management becomes fundamental for companies in order to exploit potentials of automation technologies (AI, IOT, Cloud computing, new robotics, etc.). While in the operational and management processes the role of ICTs has been long explored in literature, the specific contest of Human Resource Management has not been fully explored yet. In other words, since Machine Learning-based AI can create new knowledge, that can learn through socialization, an interesting question is to what extend new technologies can support the acquisition and dissemination of living knowledge throughout the organizational structure. Our study contributes to the debate about this important topic by means of an original research methodology that has been able to reach three results First, to point out which organizational variables of HRM are most affected by the introduction of Industry4.0 technologies and practices. Second, to highlight the qualitative impact that companies could expect from the technological transition towards industry4.0 in the HRM practices. Third, to give practical evidence about which results the introduction of Industry 4.0 technologies can give in effectively supporting the knowledge acquisition and dissemination.</t>
  </si>
  <si>
    <t>Corò, G; Plechero, M; Rullani, F; Volpe, M</t>
  </si>
  <si>
    <t>Coro, Giancarlo; Plechero, Monica; Rullani, Francesco; Volpe, Mario</t>
  </si>
  <si>
    <t>Industry 4.0 technological trajectories and traditional manufacturing regions: the role of knowledge workers</t>
  </si>
  <si>
    <t>The technological trajectory of a region depends on the local repository of competences and knowledge, and their evolution over time. Using the case of a region with Marshallian features, we explore the Industry 4.0 potential for regional transformation showing how the employment ratios of synthetic and analytical knowledge workers of local firms evolve in relation to the adoption of a set of digital technologies. Results show that technological change in this type of region exhibits strong path dependence and goes hand in hand mainly with an increase in the employment ratio of synthetic knowledge workers.</t>
  </si>
  <si>
    <t>10.1080/00343404.2021.1934433</t>
  </si>
  <si>
    <t>http://dx.doi.org/10.1080/00343404.2021.1934433</t>
  </si>
  <si>
    <t>Mládková, L</t>
  </si>
  <si>
    <t>Mladkova, Ludmila</t>
  </si>
  <si>
    <t>Industry 4.0: Human-Technology Interaction: Experience Learned From the Aviation Industry</t>
  </si>
  <si>
    <t>The paper discusses human-technology relationship in the Industry 4.0 environment. The combination of information technology with operational technology creates a cyber-physical environment that brings new challenges and requirements on management and management systems including different aspects of work with knowledge and knowledge management. Human-technology interaction represents an interesting factor of Industry 4.0. The aviation industry is the field where Industry 4.0 started many years before the term was officially formulated. The idea to equip aircrafts with intelligent systems that help pilots to operate them safely changed planes from relatively simply engines to complicated systems and transformed them to cyber-physical environment typical for Industry 4.0; a highly qualified human with a huge portion of tacit knowledge meets and cooperates with fast operating technology based on sophisticated information system (explicit knowledge). The objective of the paper is to explore this relationship between human (tacit and explicit) and technical (explicit) factor in Industry 4.0 aviation environment. To do so, we use examples of situations (cases) when cooperation between both systems failed; the objective is to explain the role of human and technology protagonists and their relationship and role in the development and solution of a problem situation, and capture lesson learned applicable to different Industry 4 environments. As the aviation industry is very sensitive to mistakes, accidents are investigated to prevent them in future and results of investigations are published. Examples of situations (cases) come from this secondary data.</t>
  </si>
  <si>
    <t>Oleskow-Szlapka, Joanna; Ortega-Mier, Miguel; Ordieres-Mere, Joaquin; Facchini, Francesco; Mossa, Giorgio; Lundquist, Janerik</t>
  </si>
  <si>
    <t>INNOVATIVE METHODOLOGIES AND DIGITAL TOOLS FOR HIGHER EDUCATION IN INDUSTRIAL ENGINEERING AND MANAGEMENT</t>
  </si>
  <si>
    <t>The main goal of this paper is to present state-of-the-art as to the cutting-edge teaching and learning techniques and tools for delivering innovative higher education and training to the future generation of knowledge workers. Starting from the best identified education experience, expected development of future digital tools for supporting and improving the learning experience is discussed. Tools, categorized for both hard and soft skills, required by the implementation of the Industry 4.0 concept are introduced. The paper describes how the Erasmus+ project 'IE3' tries to identify the most appropriate educational methodologies and tools for regular classes and innovative e-learning courses in industrial engineering and management (IE&amp;M) for both university students and industry workforce. Finally, some examples from Italy, Poland, Spain and Sweden are given on how higher education institutions and industry work closer together in order to prepare learners how to handle the knowledge and training requirements related to the realisation of the Industry 4.0 concept.</t>
  </si>
  <si>
    <t>Argüello, BP; González-Prida, V</t>
  </si>
  <si>
    <t>Arguello, Bernal Picado; Gonzalez-Prida, Vicente</t>
  </si>
  <si>
    <t>Integrating Change Management with a Knowledge Management Framework: A Methodological Proposal</t>
  </si>
  <si>
    <t>This study proposes the integration of change management with a knowledge management framework to address knowledge retention and successful change management in the context of Industry 5.0. Using the ADKAR model, it is suggested to implement strategies for training and user acceptance testing. The research highlights the importance of applying the human capital life cycle in knowledge and change management, demonstrating the effectiveness of this approach in adapting to Industry 5.0. The methodology includes a review of the state of the art in intangible asset management, change management models, and the integration of change and knowledge management. In addition, a case study is presented in a food production company that validates the effectiveness of the ADKAR model in implementing digital technologies, improving process efficiency and increasing employee acceptance of new technologies. The results show a significant improvement in process efficiency and a reduction in resistance to change. The originality of the study lies in the combination of the ADKAR model with intangible asset and knowledge management, providing a holistic solution for change management in the Industry 5.0 era. Future implications suggest the need to explore the applicability of the ADKAR model in different industries and cultures, as well as its long-term effects on organisational sustainability and innovation. This comprehensive approach can serve as a guide for other organisations seeking to implement successful digital transformations.</t>
  </si>
  <si>
    <t>10.3390/info15070406</t>
  </si>
  <si>
    <t>http://dx.doi.org/10.3390/info15070406</t>
  </si>
  <si>
    <t>Costello, O; Kent, MD; Kopacek, P</t>
  </si>
  <si>
    <t>Costello, Orlagh; Kent, Mary Doyle; Kopacek, Peter</t>
  </si>
  <si>
    <t>Integrating Education into Maintenance Operations: an Irish case study</t>
  </si>
  <si>
    <t>In industry, an increased need for further education past the traditional apprenticeship is recognised. There is a known issue with aging maintenance workforce and loss of tacit knowledge through retirement. This paper investigates the skills and knowledge required for the modern maintenance workplace and how this might be implemented in a technician population. Potential educational and pedagogical solutions are offered in this paper, as well as a practical example. Finally, a specific course of learning is suggested. (C) 2019, IFAC (International Federation of Automatic Control) Hosting by Elsevier Ltd. All rights reserved.</t>
  </si>
  <si>
    <t>10.1016/j.ifacol.2019.12.573</t>
  </si>
  <si>
    <t>http://dx.doi.org/10.1016/j.ifacol.2019.12.573</t>
  </si>
  <si>
    <t>Gaspar, T; Denisa, M; Ude, A</t>
  </si>
  <si>
    <t>Gaspar, Timotej; Denisa, Miha; Ude, Ales</t>
  </si>
  <si>
    <t>Knowledge Acquisition Through Human Demonstration for Industrial Robotic Assembly</t>
  </si>
  <si>
    <t>With the ambition to introduce robots into assembly lines, not suitable for classical automation, the ease of robot programming is becoming more significant then ever. This paper proposes using various approaches for gaining knowledge from human demonstrations. This knowledge is applied to perform assembly tasks in a industrial robotic cell. Real industrial use case is used for evaluation of proposed approaches. It shows their viability and presents different scenarios which call for different approaches of learning and execution of assembly tasks and its subsets.</t>
  </si>
  <si>
    <t>10.1007/978-3-030-19648-6_40</t>
  </si>
  <si>
    <t>http://dx.doi.org/10.1007/978-3-030-19648-6_40</t>
  </si>
  <si>
    <t>Ansari, F</t>
  </si>
  <si>
    <t>Ansari, Fazel</t>
  </si>
  <si>
    <t>Knowledge Management 4.0: Theoretical and Practical Considerations in Cyber Physical Production Systems</t>
  </si>
  <si>
    <t>Knowledge Management in the era of Industry 4.0 (KM 4.0) in both human- and technology-oriented perspectives is a strategic and operational function comprising exploration and exploitation processes. It is responsible to accomplish two major tasks. First, KM 4.0 should continuously support value generation through enhancing and balancing need- or opportunity-driven knowledge generation and knowledge utilization capacities. Second, KM 4.0 should persistently facilitate developing and protecting human-machine collective intelligence across manufacturing enterprises and in particular smart factories. Hence, KM 4.0 is an enabler to maximize competitive advantages and derive business values in the manufacturing enterprises. The revival of AI and emergence of autonomous and learnable technologies challenge the unique role of human as a knowledge actor, decision-maker, problem-solver and learner. What are the considerations on rethinking KM approaches in relation to the march of technological enhancements? This paper proposes a definition and discusses the theoretical foundation of KM 4.0 as well as related practical aspects that should be taken into consideration, especially in dynamic, data-driven and hybrid human-machine working environments in smart factories. (C) 2019, IFAC (International Federation of Automatic Control) Hosting by Elsevier Ltd. All rights reserved.</t>
  </si>
  <si>
    <t>10.1016/j.ifacol.2019.11.428</t>
  </si>
  <si>
    <t>http://dx.doi.org/10.1016/j.ifacol.2019.11.428</t>
  </si>
  <si>
    <t>Ferreira, JJ; Fernandes, C; Guo, Y; Rammal, HG</t>
  </si>
  <si>
    <t>Ferreira, Joao J.; Fernandes, Cristina, I; Guo, Ying; Rammal, Hussain G.</t>
  </si>
  <si>
    <t>Knowledge worker mobility and knowledge management in MNEs: A bibliometric analysis and research agenda</t>
  </si>
  <si>
    <t>The Resource-Based View suggests that for an organization to have a sustainable competitive advantage, the firm should have valuable, rare, inimitable resources and have the ability to exploit them. The Knowledge-Based View treats knowledge as an organizational resource, which resides in both the explicit and tacit knowledge held by organizations and their people. For MNEs, the tacit knowledge is transferred by the movement of knowledge workers, who take on a boundary-spanning role. However, this trend is in decline. With increasing barriers (formal and informal) to the movement of professionals, increased digitization, and Industry 4.0, the physical movement of professionals may not be required. This literature review maps the evolution of knowledge transfer by MNEs and the knowledge workers' role. We classify the studies into six clusters related to mobility, the use of expatriates and knowledge transfer, knowledge spillover, transfer practice, relational learning, and knowledge management and post-acquisition integration. The article identifies gaps in the extant literature and sets an agenda for future research.</t>
  </si>
  <si>
    <t>10.1016/j.jbusres.2021.12.056</t>
  </si>
  <si>
    <t>http://dx.doi.org/10.1016/j.jbusres.2021.12.056</t>
  </si>
  <si>
    <t>Freire, SK; Niforatos, E; Wang, CF; Ruiz-Arenas, S; Foosherian, M; Wellsandt, S; Bozzon, A</t>
  </si>
  <si>
    <t>Freire, Samuel Kernan; Niforatos, Evangelos; Wang, Chaofan; Ruiz-Arenas, Santiago; Foosherian, Mina; Wellsandt, Stefan; Bozzon, Alessandro</t>
  </si>
  <si>
    <t>Lessons Learned from Designing and Evaluating CLAICA: A Continuously Learning AI Cognitive Assistant</t>
  </si>
  <si>
    <t>Learning to operate a complex system, such as an agile production line, can be a daunting task. The high variability in products and frequent reconfigurations make it difficult to keep documentation up-to-date and share new knowledge amongst factory workers. We introduce CLAICA, a Continuously Learning AI Cognitive Assistant that supports workers in the aforementioned scenario. CLAICA learns from (experienced) workers, formalizes new knowledge, stores it in a knowledge base, along with contextual information, and shares it when relevant. We conducted a user study with 83 participants who performed eight knowledge exchange tasks with CLAICA, completed a survey, and provided qualitative feedback. Our results provide a deeper understanding of how prior training, context expertise, and interaction modality affect the user experience of cognitive assistants. We draw on our results to elicit design and evaluation guidelines for cognitive assistants that support knowledge exchange in fast-paced and demanding environments, such as an agile production line.</t>
  </si>
  <si>
    <t>10.1145/3581641.3584042</t>
  </si>
  <si>
    <t>http://dx.doi.org/10.1145/3581641.3584042</t>
  </si>
  <si>
    <t>Cimino, A; Zangara, G; Cosma, AMI; Mazzitelli, D; Filice, L</t>
  </si>
  <si>
    <t>Cimino, Antonio; Zangara, Gabriele; Cosma, Antonio Maria Igor; Mazzitelli, Diego; Filice, Luigino</t>
  </si>
  <si>
    <t>On the verge of Industry 5.0: a socio-technical perspective on non-knowledge workers and workplace well-being</t>
  </si>
  <si>
    <t>PurposeThis study explores how the use of Industry 4.0 technologies impacts the workplace well-being (WWB) of non-knowledge workers within manufacturing environments. In the context of the transition to Industry 5.0, where human well-being complements digital efficiency, the research aims to assess whether this impact exists and whether it is positive or negative.Design/methodology/approachGrounded in Socio-Technical Systems (STS) theory and aligned with the principles of Industry 5.0, the study proposes and empirically tests a theoretical model. The model includes three antecedents, system quality (SQ), experience with technology (ET), and technology use (TU), and one dependent variable: WWB. Data were collected through a structured survey of 217 non-knowledge workers in the Italian manufacturing sector and analyzed using Partial Least Squares Structural Equation Modeling.FindingsThe results confirm that Industry 4.0 technologies do have a significant impact on WWB. All three antecedents positively influence well-being, with SQ exerting the strongest effect, followed by ET and TU. These findings indicate that, contrary to concerns about alienation or loss of autonomy, the adoption of Industry 4.0 machines can enhance the quality of working life for non-knowledge workers.Originality/valueThis study is among the first to empirically investigate the impact of Industry 4.0 on the well-being of non-knowledge workers, a group often overlooked in digital transformation research. By addressing this theoretical gap, the study extends the application of STS theory and offers practical insights for fostering more inclusive, human-centric industrial environments in line with the vision of Industry 5.0.</t>
  </si>
  <si>
    <t>10.1108/EJIM-04-2025-0424</t>
  </si>
  <si>
    <t>http://dx.doi.org/10.1108/EJIM-04-2025-0424</t>
  </si>
  <si>
    <t>Celino, I; Carriero, VA; Azzini, A; Baroni, I; Scrocca, M</t>
  </si>
  <si>
    <t>Celino, Irene; Carriero, Valentina Anita; Azzini, Antonia; Baroni, Ilaria; Scrocca, Mario</t>
  </si>
  <si>
    <t>Procedural knowledge management in Industry 5.0: Challenges and opportunities for knowledge graphs</t>
  </si>
  <si>
    <t>With digital transformation, industrial companies today are facing the challenges to change and innovate their business, by leveraging digital technologies and tools to support their processes and their operations. One of their main challenges is the management of the company knowledge, especially when tacit and owned by industry workers. In this paper, we illustrate how knowledge graphs can be the turning point to allow industry workers digitize and exploit the knowledge about the what'', the howand the whyof their everyday activities. In particular, we focus on the howby illustrating the challenges related to procedural knowledge management, i.e., the knowledge about processes and workflows that employees need to follow, and comply with, to correctly execute their tasks, in order to improve efficiency and effectiveness, to reduce risks and human errors and to optimize operations. We also explain the relationship in this context between knowledge graphs and sub-symbolic AI approaches.</t>
  </si>
  <si>
    <t>10.1016/j.websem.2024.100850</t>
  </si>
  <si>
    <t>http://dx.doi.org/10.1016/j.websem.2024.100850</t>
  </si>
  <si>
    <t>Keller, A; Weber, SM; Arlinghaus, JC</t>
  </si>
  <si>
    <t>Keller, Alinde; Weber, Susanne M.; Arlinghaus, Julia C.</t>
  </si>
  <si>
    <t>Propositions on the Benefits of the Organizational Education Perspective towards Realizing Industry 4.0-Promises</t>
  </si>
  <si>
    <t>In the Industry 4.0-concept, digital infrastructures connect objects, data and process information as a key value across hierarchies, departments and firm boundaries. Exploitation of digitalization potentials in terms of quality, lead time and productivity, requires both fusion of specialized knowledge from heterogeneous stakeholders as well as fusion of data and information with employee and firm knowledge. Since the Organizational Education perspective sheds light on knowledge processing between different stakeholders as well as learning within digital infrastructures, we derive propositions on how this perspective enables the paradigm shift to Industry 4.0. We also give insights in a case study. (c) 2021 The Authors. Published by Elsevier B.V.</t>
  </si>
  <si>
    <t>10.1016/j.procir.2021.11.292</t>
  </si>
  <si>
    <t>http://dx.doi.org/10.1016/j.procir.2021.11.292</t>
  </si>
  <si>
    <t>de Araújo, JD; Franco, CW; de Sousa, PR; Frank, AG</t>
  </si>
  <si>
    <t>de Araujo, Joyce Danielle; Franco, Cintia Wilke; de Sousa, Paulo Renato; Frank, Alejandro G.</t>
  </si>
  <si>
    <t>Redefining work in the supply chain: combining digital technologies and knowledge sharing for a smart working environment</t>
  </si>
  <si>
    <t>Supply chains are undergoing rapid digital transformation, yet little is known about how digital technologies reshape workers' activities and the role of knowledge sharing in this process. A human-centered perspective is essential to align process improvements with worker outcomes. This study investigates how digital technologies support core supply chain management (SCM) activities, how knowledge-sharing practices influence them, and how their interaction affects supply chain performance and worker outcomes. We surveyed 370 companies and applied regression models to examine the relationships between digital technology adoption, knowledge sharing, SCM activities, and performance outcomes. To contextualize the survey findings, we conducted a post-hoc qualitative longitudinal case study of a supply chain digitalization project involving the focal company and six key partners-three suppliers and three customers. Results show that digital technologies enable smart working environments, enhancing SCM processes and outcomes. However, knowledge sharing interacts negatively with digital technologies in supporting workers' SCM activities: explicit knowledge sharing becomes less critical with front-end smart working technologies, while tacit knowledge sharing is less necessary with extensive use of base digital technologies. Front-end technologies influence worker outcomes indirectly through their effects on SCM activities, whereas base technologies have both direct and mediated effects on worker outcomes and supply chain performance. The qualitative findings reveal the distinct digital capabilities implemented and their impact on workers. These findings challenge the assumption that knowledge sharing always complements digital tools, suggesting that digitalization can reduce reliance on external knowledge and offer managerial insights for designing human-centered smart work environments.</t>
  </si>
  <si>
    <t>10.1016/j.ijpe.2025.109860</t>
  </si>
  <si>
    <t>http://dx.doi.org/10.1016/j.ijpe.2025.109860</t>
  </si>
  <si>
    <t>Panagou, S; Neumann, WP; Greig, MA; Fruggiero, F</t>
  </si>
  <si>
    <t>Panagou, Sotirios; Neumann, W. Patrick; Greig, Michael A.; Fruggiero, Fabio</t>
  </si>
  <si>
    <t>Remarks from an experimental study on human-robot collaborative assembly</t>
  </si>
  <si>
    <t>However, this creates highly complex and dynamic workplaces that human operators need to adapt to. Industry 5.0 promotes the use of robotics and smart technologies in a more human-centric way. However, research on how operators are affected by those changes is needed to better understand how to move towards human-centricity. As such, an experimental study was designed and performed on human robot collaborative assembly. The main aim was to investigate the correlation between cognitive load quality due to collaboration. Here, the preliminary results of the experimental study are presented in order to remark relevant states influencing work allocation. The results showcased the need for better training and more knowledge for the operators, as well as involving operators in process and workplace design. This study helps contribute knowledge on robot implementation and process design for human robot collaboration for both researchers and operations management, as it showcases the need to involve operators in those steps due to the feedback they can provide due to their experience. (c) 2023 The Authors. Published by ELSEVIER B.V.</t>
  </si>
  <si>
    <t>10.1016/j.procs.2024.01.122</t>
  </si>
  <si>
    <t>http://dx.doi.org/10.1016/j.procs.2024.01.122</t>
  </si>
  <si>
    <t>Cillo, V; Gregori, GL; Daniele, LM; Caputo, F; Bitbol-Saba, N</t>
  </si>
  <si>
    <t>Cillo, Valentina; Gregori, Gian Luca; Daniele, Lucia Michela; Caputo, Francesco; Bitbol-Saba, Nathalie</t>
  </si>
  <si>
    <t>Rethinking companies' culture through knowledge management lens during Industry 5.0 transition</t>
  </si>
  <si>
    <t>Purpose Through the human resources (HR) and knowledge management (KM) perspective as human-centric processes, the aim of this study is to explore how companies' engagement in diversity (DIV), inclusion (INC) and people empowerment (PEMP) policies influences companies' organizational performance, to support organizations in the shift to the Industry 5.0 framework. Design/methodology/approach Combining the HR management and the KM-driven organizational culture, a conceptual model is proposed for explaining companies' higher organizational performance. Proposed hypotheses are tested with reference to a set of listed international companies traced by Refinitiv on a five-year time horizon (2016-2020) through 24,196 firm-year observations. Findings This research shows that companies engaged in DIV policies, INC practices and PEMP through education have higher profitability and are more valued by capital markets' investors. Originality/value This paper draws attention to the need to overcome the reductionist view of HR and rethink KM architecture to cope with the growing challenge of HR integration according to the Industry 5.0 paradigm.</t>
  </si>
  <si>
    <t>10.1108/JKM-09-2021-0718</t>
  </si>
  <si>
    <t>http://dx.doi.org/10.1108/JKM-09-2021-0718</t>
  </si>
  <si>
    <t>Kotsiopoulos, T; Papakostas, G; Vafeiadis, T; Dimitriadis, V; Nizamis, A; Bolzoni, A; Bellinati, D; Ioannidis, D; Votis, K; Tzovaras, D; Sarigiannidis, P</t>
  </si>
  <si>
    <t>Kotsiopoulos, Thanasis; Papakostas, Gerasimos; Vafeiadis, Thanasis; Dimitriadis, Vasileios; Nizamis, Alexandros; Bolzoni, Andrea; Bellinati, Davide; Ioannidis, Dimosthenis; Votis, Konstantinos; Tzovaras, Dimitrios; Sarigiannidis, Panagiotis</t>
  </si>
  <si>
    <t>Revolutionizing defect recognition in hard metal industry through AI explainability, human-in-the-loop approaches and cognitive mechanisms</t>
  </si>
  <si>
    <t>Defect detection is one of the main areas that Industry 4.0 concepts like automation, IoT, digitization and AI aimed to provide solutions. In this work, a platform that extends the aforementioned concepts with ones coming from Industry 5.0 like reconciliation and collaboration between humans and machines is introduced. The proposed platform provides defect detection and localization services for hard metal industry by extending current AI solutions with exponentially growing technologies such as interpretable and explainable AI (XAI), human-in-the-loop (HITL) approaches and cognitive retraining mechanisms. In particular, the platform, that is built on a micro-service architecture to enable its software sustainability, is powered by machine and deep learning models for defect detection and localization. These models are able to recognize the defects, locate them with high precision and present them to end users so to maximize resiliency in quality inspection processes. Alongside the state-of-the-art AI algorithms that are utilized by the platform, the human in the loop mechanisms and interfaces that enable human experts to inject their knowledge for AI models training are considered as key innovative aspects of this work. To enhance further the human and AI collaboration, XAI mechanisms are included in the platform,to enable the experts to gain useful insights regarding the operation of the AI models in order to be able to provide further feedback that can trigger on-the-fly platform's cognition mechanisms to improve models' accuracy and performance.</t>
  </si>
  <si>
    <t>10.1016/j.eswa.2024.124839</t>
  </si>
  <si>
    <t>http://dx.doi.org/10.1016/j.eswa.2024.124839</t>
  </si>
  <si>
    <t>Richert, A; Shehadeh, M; Müller, S; Schröder, S; Jeschke, S</t>
  </si>
  <si>
    <t>Richert, Anja; Shehadeh, Mohammad; Mueller, Sarah; Schroeder, Stefan; Jeschke, Sabina</t>
  </si>
  <si>
    <t>Robotic Workmates: Hybrid Human-Robot-Teams in the Industry 4.0</t>
  </si>
  <si>
    <t>Industry 4.0 is expanding and comprehensively modernizing along with it most of the classical production lines and their corresponding work methodologies. Smart robots, will redefine the meaning of teamwork and will aim towards a more interactive hybrid human-robot-team concept. Hybrid teams will exponentially support demographic and diverse team structures. The state of the art in human-computer-interactions is therefore merging with the current teamwork models. Robots are already physically supporting the humans within many processes, but as a step further, the robots will be able to identify and adapt to any individual strengths and weaknesses and become the flawless co-workers needed. One of the questions is whether in other fields of social robotics e.g. in ergonomics, existing knowledge about human teams can be transferred into the design of hybrid teams and the shaping of human-computer-interactions. The hybrid human-machine teams developing according to the human physical and psychological needs such as safety, comfort, easiness. Hence, a virtual experiment setting establishes in this study. An assignment is stimulated that can be only carried out as an outcome of the cooperation and coordination between a robot and a human. Moreover, anthropomorphic traits are attributed to the robot to examine the human's corresponding behaviour. Human reactions will be closely observed as the robot's actions are programmed to trigger sensitive aspects in the humans, subjecting them to different environments where regular motions and irregularities are performed on purpose. In detail, it will be investigated whether the appearance of the robot and its accuracy while fulfilling the task influence the reactions of the human, his cooperation behaviour towards the robot, and the performance of the cooperative work. In other words, not only how to enhance the safety and efficiency of hybrid teams is inspected, but also how to support that cooperation and comfort the human.</t>
  </si>
  <si>
    <t>Brunetti, D; Gena, C; Vernero, F</t>
  </si>
  <si>
    <t>Brunetti, Davide; Gena, Cristina; Vernero, Fabiana</t>
  </si>
  <si>
    <t>Smart Interactive Technologies in the Human-Centric Factory 5.0: A Survey</t>
  </si>
  <si>
    <t>In this survey paper, we focus on smart interactive technologies and providing a picture of the current state of the art, exploring the way new discoveries and recent technologies changed workers' operations and activities on the factory floor. We focus in particular on the Industry 4.0 and 5.0 visions, wherein smart interactive technologies can bring benefits to the intelligent behavior machines can expose in a human-centric AI perspective. We consider smart technologies wherein the intelligence may be in and/or behind the user interfaces, and for both groups we try to highlight the importance of designing them with a human-centric approach, framed in the smart factory context. We review relevant work in the field with the aim of highlighting the pros and cons of each technology and its adoption in the industry. Furthermore, we try to collect guidelines for the human-centric integration of smart interactive technologies in the smart factory. In this wa y, we hope to provide the future designers and adopters of such technologies with concrete help in choosing among different options and implementing them in a user-centric manner. To this aim, surveyed works have been also classified based on the supported task(s) and production process phases/activities: access to knowledge, logistics, maintenance, planning, production, security, workers' wellbeing, and warehousing.</t>
  </si>
  <si>
    <t>10.3390/app12167965</t>
  </si>
  <si>
    <t>http://dx.doi.org/10.3390/app12167965</t>
  </si>
  <si>
    <t>Richert, A; Shehadeh, MA; Müller, SL; Schröder, S; Jeschke, S</t>
  </si>
  <si>
    <t>Richert, Anja; Shehadeh, Mohammad A.; Mueller, Sarah L.; Schroeder, Stefan; Jeschke, Sabina</t>
  </si>
  <si>
    <t>Socializing with Robots: Human-Robot Interactions within a Virtual Environment</t>
  </si>
  <si>
    <t>Robots are already physically supporting humans within multiple processes, but as a step further, the robots will be able to identify and adapt to any individual strengths and become the flawless co-workers needed. One of the questions is whether in other fields of social robotics, e.g. in ergonomics, existing knowledge about human teams can be transferred into the design of hybrid teams and the shaping of human-computer interactions. These developments serve the appearance of Industry 4.0, which is directly correlated to the modernization of productions that are directly involved in defining the concept of hybrid human-robot-teams. This is a concept paper that describes the investigation whether the appearance of the robot and its accuracy while fulfilling the task influence the stress level of the human, his cooperation behavior and trust towards the robot, and as an overall result the performance of the cooperative work in a complete virtual environment. The participants will be given a task to accomplish with the aid of their virtual robot partner and rely on their features and abilities, they have to act as efficiently as possible, which gives room to investigate the teamwork over various team development stages, stress, trust, and performance. The study will take place in August 2016, where the results will be published shortly afterwards.</t>
  </si>
  <si>
    <t>Li, D; Paulin, D; Fast-Berglund, A; Gullander, P; Bligård, LO</t>
  </si>
  <si>
    <t>Li, Dan; Paulin, Dan; Fast-Berglund, Asa; Gullander, Per; Bligard, Lars-Ola</t>
  </si>
  <si>
    <t>Supporting Individual Needs for Intra-Organisational Knowledge Sharing Activities in Pre-Industry 4.0 SMEs</t>
  </si>
  <si>
    <t>The complexity of modern manufacturing industry and the emergence of Industry 4.0 puts changing cognitive demands on human operators at work. Operators in this environment, Operator 4.0, will share knowledge through the use of new digital technologies that should be implemented in parallel with an organizational development towards Organization 4.0. On an individual level within the organization, people benefit from understanding their own knowledge needs and gain necessary knowledge through knowledge sharing activities. In pre-Industry 4.0 organizations, this is done primarily through meetings. Originally developed to create smart meetings in smart factories, an elaborated version of the MEET model (Gullander et al, 2014) is used in this paper to evaluate the needs for sharing of tacit and explicit knowledge, both in regards to how it affects the Information System and the Organization System. By adding a systematic process approach to mapping individual knowledge needs related to production activities, these needs can be identified for each process step. By using this systematic approach to apply the MEET model, two Swedish SMEs within the manufacturing industry have developed their knowledge sharing activities. This human-centred study, based on questionnaires and interviews, focuses on how shop-floor operators perceive changes in knowledge sharing activities due to the use of the MEET model. Novelty in this research lies in the attempt to link the technology-intensive Industry 4.0 development with an organizational emphasis. Results show that the applied method can be used to pragmatically improve knowledge sharing from certain aspects, but further research is required to determine the correlation between different areas and their effect on knowledge sharing. This paper suggests that knowledge sharing in organizations can be benefitted from Industry 4.0 enabling technologies, introducing this as Organization 4.0.</t>
  </si>
  <si>
    <t>Wang, YT; Wang, X; Wang, XX; Yang, J; Kwan, O; Li, LX; Wang, FY</t>
  </si>
  <si>
    <t>Wang, Yutong; Wang, Xiao; Wang, Xingxia; Yang, Jing; Kwan, Oliver; Li, Lingxi; Wang, Fei-Yue</t>
  </si>
  <si>
    <t>The ChatGPT After: Building Knowledge Factories for Knowledge Workers with Knowledge Automation</t>
  </si>
  <si>
    <t>This perspective introduces the concept and framework of knowledge factories with knowledge machines for knowledge workers to achieve knowledge automation for Industry 5.0 and intelligent industries.</t>
  </si>
  <si>
    <t>10.1109/JAS.2023.123966</t>
  </si>
  <si>
    <t>http://dx.doi.org/10.1109/JAS.2023.123966</t>
  </si>
  <si>
    <t>Stapleton, L; O'Neill, B; McInerney, P</t>
  </si>
  <si>
    <t>Stapleton, Larry; O'Neill, B.; McInerney, Patrick</t>
  </si>
  <si>
    <t>The ENRICHER Method for Human Machine Symbiotics &amp; Smart Data A Socially Responsible Approach to the Intelligent Augmentation of Knowledge Work</t>
  </si>
  <si>
    <t>The systems development community is in need of a new culture, embodied in methodologies which assert human knowledge and dignity in technology development effort, especially where automation shapes working-life. Recent research, though limited, provides initial evidence to suggest industry 4.0 factory environments can satisfy the goals of human dignity and improved productivity amongst knowledge workers by developing human-centred systems. This paper looks at the unique differences between human and machine intelligences and introduces human-machine symbiotic, evolutionary development approaches. It extends the work of human centred systems in industry 4.0 settings into a very different knowledge work context: archiving cultural heritage, which has received little attention to date in IFAC. The Insyte-Cooley Research Lab (I-CRL) using action research have sown the seeds of a new culture embodied in a systems development process called ENRICHER which valorises human knowledge with positive results. Extensible machinereadable knowledge models are co-evolved by both technologists and users which support digitisation. Copyright (C) 2020 The Authors.</t>
  </si>
  <si>
    <t>10.1016/j.ifacol.2020.12.2115</t>
  </si>
  <si>
    <t>http://dx.doi.org/10.1016/j.ifacol.2020.12.2115</t>
  </si>
  <si>
    <t>Dang, JF; Chen, TL; Huang, HY</t>
  </si>
  <si>
    <t>Dang, Jr-Fong; Chen, Tzu-Li; Huang, Hung-Yi</t>
  </si>
  <si>
    <t>The human-centric framework integrating knowledge distillation architecture with fine-tuning mechanism for equipment health monitoring</t>
  </si>
  <si>
    <t>Human-centricity serves as the cornerstone of the evolution of manufacturing into Industry 5.0. Accordingly, modern manufacturing prioritizes both the well-being of human workers and their collaboration with production systems. Successful systems would be user-friendly and market-appropriate, effectively identifying and analyzing user needs. This study aims to integrate user requirements into the framework for equipment health monitoring (EHM). The proposed framework addresses issues related to insufficient training samples and variable-length data by combining an encoder-decoder architecture with an attention mechanism and a conditional generative adversarial network (EDA-CGAN). Furthermore, the authors utilize a teacher-student network to reduce model complexity through knowledge distillation (KD). To prevent negative knowledge distillation, this study incorporates user requirements using Kullback-Leibler divergence (KLD) to determine whether the teacher model would be fine-tuned. Consequently, we employ the explainable AI (XAI) to provide a clear and understandable explanation for the prediction results. Thus, the proposed human-centric EHM consisting of four modules: (i) the data augmentation (ii) the fine-tuning mechanism (ii) the equipment health prediction model (iv) the explainable AI (XAI). The authors employ these methods to uncover new research insights that are vital for advancing the methodological innovation within the proposed framework. To evaluate model performance, this study conducts an empirical investigation to illustrate the capability and practicality of the proposed framework. The results indicate that our algorithm outperforms existing machine learning models, enabling the implementation of the proposed framework in the real-world manufacturing environment to maintain equipment health.</t>
  </si>
  <si>
    <t>10.1016/j.aei.2025.103167</t>
  </si>
  <si>
    <t>http://dx.doi.org/10.1016/j.aei.2025.103167</t>
  </si>
  <si>
    <t>Herout, L; Jirsáková, J</t>
  </si>
  <si>
    <t>Herout, Lukas; Jirsakova, Jitka</t>
  </si>
  <si>
    <t>THE USE OF DIGITAL TECHNOLOGIES IN THE EDUCATIONAL ENVIRONMENT IN THE CZECH REPUBLIC</t>
  </si>
  <si>
    <t>Digital technologies are becoming an integral part of all areas of human activity. Notions like information society, knowledge society, Industry 4.0 are often mentioned in governmental vision documents as well as in reports published by international organizations (OECD, UNESCO, etc.). Changes can be noted also in education, which is striving to respond to the current requirements and modify not only the content but also methods and forms of education. Consequently, the use of digital technologies in education is no longer perceived as a competitive advantage, but as an essential element that has a positive impact on educational, social and economic processes. Today's young generation is growing up surrounded by modern information and communication technologies. Even before they start primary school, children are able to use some features of smartphones, tablets, computers and the Internet, usually for the purpose of own entertainment or communication with others. However, these devices have a much bigger potential that can be used also in the field of formal education and on all levels of the education system. This paper aims to chart the use of digital technologies in the formal education environment in the Czech Republic, using quantitative and qualitative methods. The specific tools used are questionnaire research and semi-structured interviews.</t>
  </si>
  <si>
    <t>Li, SF; Zheng, P; Xia, LQ; Wang, XV; Wang, LH</t>
  </si>
  <si>
    <t>Li, Shufei; Zheng, Pai; Xia, Liqiao; Wang, Xi Vincent; Wang, Lihui</t>
  </si>
  <si>
    <t>Towards Mutual-Cognitive Human-Robot Collaboration: A Zero-shot Visual Reasoning Method</t>
  </si>
  <si>
    <t>Human-Robot Collaboration (HRC) is showing the potential of widespread application in today's human-centric smart manufacturing, as prescribed by Industry 5.0. To enable safe and efficient collaboration, numerous visual perception methods have been explored, which allows the robot to perceive surroundings and plan collision-free, reactive manipulations. However, current visual perception approaches can only convey basic information between robots and humans, falling short of semantic knowledge. With this limitation, HRC cannot guarantee smooth operation when confronted with similar yet unseen situations in real-world applications. Therefore, a mutual-cognitive HRC architecture is proposed to plan human and robot operations based on the learning of knowledge representation of onsite situations and task structures. A zero-shot visual reasoning approach is introduced to derive suitable teamwork strategies in the mutual-cognitive HRC from perceived results, including human actions and detected objects. It assigns adaptive robot path planning and knowledge support for humans by incorporating perception components into a knowledge graph, even when dealing with a new but similar HRC task. Lastly, the significance of the proposed mutual-cognitive HRC system is revealed through its evaluation in collaborative disassembly tasks of aging electric vehicle batteries.</t>
  </si>
  <si>
    <t>10.1109/CASE56687.2023.10260599</t>
  </si>
  <si>
    <t>http://dx.doi.org/10.1109/CASE56687.2023.10260599</t>
  </si>
  <si>
    <t>Zysk, J; Florides, C; Werz, JM; Gannouni, A; Carey, E; Wolf-Monheim, F; Borowski, E; Isenhardt, I</t>
  </si>
  <si>
    <t>Zysk, Johannes; Florides, Constantinos; Werz, Johanna M.; Gannouni, Aymen; Carey, Eilis; Wolf-Monheim, Friedrich; Borowski, Esther; Isenhardt, Ingrid</t>
  </si>
  <si>
    <t>Towards Operator Empowerment in Assembly Lines with Human-Centered Design: A Concept with Application in the Automotive Industry</t>
  </si>
  <si>
    <t>In the context of Industry 4.0, the focus often does not lie on human involvement, while a lack of knowledge about workers' requirements diminishes their acceptance of processes and systems. Furthermore, domain-specific solutions fail to fully capture these requirements in manufacturing, especially in assembly lines. Therefore, a human-centered design approach is essential to empower operators and strengthen their acceptance of digital assistance systems. The question arises of how to implement such an approach in manufacturing and how to engage assembly line operators to meet their requirements and enhance adoption. In this work, we propose a mixed-methods approach that involves workers as much as possible in the conception and design of enhanced digital assistance systems. The approach provides a new foundation for operator empowerment in assembly lines, which we demonstrate in a use case from the automotive sector. This demonstration includes the results of a first workshop with workers, identifying their requirements and discussing their needs. The future work consists of developing design prototypes for an assistance system, which will be evaluated by interviewing the end-users and investigating its impact with comparison measures. (c) 2024 The Authors. Published by Elsevier B.V.</t>
  </si>
  <si>
    <t>10.1016/j.procir.2024.04.013</t>
  </si>
  <si>
    <t>http://dx.doi.org/10.1016/j.procir.2024.04.013</t>
  </si>
  <si>
    <t>Ahuett-Garza, H; Coronado, PDU; Velasco, JN; López, EDD; Markert, B; Kurfess, TR</t>
  </si>
  <si>
    <t>Ahuett-Garza, Horacio; Urbina Coronado, Pedro Daniel; Noriega Velasco, Julio; de Leon Lopez, Enrique Diaz; Markert, Bernd; Kurfess, Thomas R.</t>
  </si>
  <si>
    <t>Train the trainers in industry 4.0: a model for the development of competencies in non-synchronous environments</t>
  </si>
  <si>
    <t>Manufacturing is a critical component of the economy of industrialized nations. Training of the workforce is vital for the survival and competitiveness of manufacturing. New paradigms are needed to satisfy the demand for knowledge workers in this field. This paper presents the development of a training program for teachers who are trainers of competencies for Industry 4.0. Given the pace of technological change, the challenge was to reach the highest number of individuals in the shortest possible time. The program was divided into three stages. In the first one, conception stage, professors from different Tecnologico de Monterrey (Tec) campuses were selected to take an Industry 4.0 course that was adapted from existing courses at RWTH Aachen. In the second stage, training, the Tec teachers designed a course for other instructors that was adapted to the conditions in Mexico. In the third stage, replication, two more groups of professors were trained. To facilitate dissemination, we created a series of videos to facilitate non synchronous learning. The course was delivered using CANVAS. A laboratory session complemented the activities, and participants developed a project as part of their course work. This work describes the design and implementation of the program. In all, this program has helped 68 professors develop competencies related to the needs of Industry 4.0. Results of surveys show that participants felt that the program helped them develop competences that were later introduced in classes and projects.</t>
  </si>
  <si>
    <t>10.1007/s12008-022-00901-5</t>
  </si>
  <si>
    <t>http://dx.doi.org/10.1007/s12008-022-00901-5</t>
  </si>
  <si>
    <t>Ullah, AMMS</t>
  </si>
  <si>
    <t>Ullah, A. M. M. Sharif</t>
  </si>
  <si>
    <t>What is knowledge in Industry 4.0?</t>
  </si>
  <si>
    <t>Industry 4.0 relevant systems (eg, cyber-physical systems, digital twins, and alike) need digitized knowledge to function. Before digitizing knowledge, a fundamental question arises: What is knowledge? In order to answer this question, this study first reviews the definitions of knowledge found in the extant literature of epistemology, engineering design, manufacturing, organization science, information science, and education science. Since the definitions reported so far are not succinct and suffer circularity, this study overcomes this by introducing a three-element-based definition of knowledge-a piece knowledge consists of three elements defined as claim, provenance, and inference. This results in four types of knowledge defined as definitional, deductive, inductive, and creative knowledge, and each type of knowledge is again divided into some categories. Some real-life scenarios relevant to engineering design and manufacturing are used to clarify the proposed knowledge types/categories; the relevant pieces of knowledge are represented by knowledge graphs (concept maps) for the sake of digitization. The myriad proximal and distal relationships between knowledge and other relevant entities (human/machine learning, logical inferences, experimental data, analytical results, creative thinking, and cognitive reflections) become succinct and transparent due to the proposed definition of knowledge. Consequently, this study establishes the fundamentals of developing sophisticated methods and tools for the advancement of Industry 4.0.</t>
  </si>
  <si>
    <t>10.1002/eng2.12217</t>
  </si>
  <si>
    <t>http://dx.doi.org/10.1002/eng2.12217</t>
  </si>
  <si>
    <t>Liao, SL; Chen, CY; Yao, YR; Chen, Q</t>
  </si>
  <si>
    <t>Liao, Shilong; Chen, Chaoyu; Yao, Yingru; Chen, Qin</t>
  </si>
  <si>
    <t>Would You be Willing to Share Knowledge with a Collaborative Robot? The Mediating Effect of Perceived Agency and the Moderating Effect of Identity Threat</t>
  </si>
  <si>
    <t>Human-robot collaboration lays the foundation for productivity improvement in the era of Industry 5.0, and human employees' work knowledge sharing with collaborative robots (cobots) is the key to realize this goal. Since the motivation of human knowledge-sharing behavior is affected by factors such as values and job threats, this study started from an intrinsic motivation perspective, based on the similarity-attraction paradigm and the agency theory, and recruited 306 subjects online through the experimental vignette methodology to carry out the study, and found that 1) perceived intelligence and perceived agency mediates the relationship between human-cobot deep similarity and knowledge-sharing behavior towards cobots, respectively; 2) perceived intelligence and perceived agency chain-mediate the relationship between human-cobot deep similarity and knowledge-sharing behavior towards cobots; and 3) identity threat negatively moderates the relationship between perceived agency and knowledge-sharing behavior towards cobots. The above findings provide mechanistic-level explanations for understanding employees' knowledge-sharing behaviors toward cobots and practical suggestions for reducing human threat perceptions toward cobots.</t>
  </si>
  <si>
    <t>10.1080/10447318.2024.2430911</t>
  </si>
  <si>
    <t>http://dx.doi.org/10.1080/10447318.2024.2430911</t>
  </si>
  <si>
    <t>https://www.webofscience.com/wos/woscc/summary/fc05ed82-0e4c-463c-8a28-8bdda85dd53d-01bf18083b/relevance/1</t>
  </si>
  <si>
    <t>TS=("smart factory" OR "industry 4.0" OR "industry 5.0") AND TS=(("worker*" OR "employee*" OR "personnel" OR "human*" OR "operator*" OR "staff" OR "workforce") NEAR/5 ("Knowledge" ))</t>
  </si>
  <si>
    <t>A framework to design smart manufacturing systems for Industry 5.0 based on the human-automation symbiosis.pdf</t>
  </si>
  <si>
    <t>SM3232.pdf</t>
  </si>
  <si>
    <t>978-3-030-49461-2_27.pdf</t>
  </si>
  <si>
    <t>1-s2.0-S2351978918304918-main.pdf</t>
  </si>
  <si>
    <t>1-s2.0-S2405896321007503-main.pdf</t>
  </si>
  <si>
    <t>A_reference_architecture_for_the_development_of_socio-cyber-physical_condition_monitoring_systems.pdf</t>
  </si>
  <si>
    <t>10.1109/SYSOSE.2016.7542963</t>
  </si>
  <si>
    <t>A review of digital assistants in production and logistics  applications  benefits  and challenges.pdf</t>
  </si>
  <si>
    <t>1-s2.0-S2351978920300834-main.pdf</t>
  </si>
  <si>
    <t>energies-14-06833-v2.pdf</t>
  </si>
  <si>
    <t>abalogh,+HJIC_51(1)_8_Khan.pdf</t>
  </si>
  <si>
    <t>A systems thinking framework of human machine interactions and their impact on warehouse operations.pdf</t>
  </si>
  <si>
    <t>978-3-031-05039-8_21.pdf</t>
  </si>
  <si>
    <t>1-s2.0-S0360835224005990-main.pdf</t>
  </si>
  <si>
    <t>jstpm-06-2023-0104en.pdf</t>
  </si>
  <si>
    <t>s12008-020-00702-8.pdf</t>
  </si>
  <si>
    <t>Comp Applic In Engineering - 2021 - Yoo - An intelligent learning framework for Industry 4 0 through automated planning.pdf</t>
  </si>
  <si>
    <t>1-s2.0-S2351978920306570-main.pdf</t>
  </si>
  <si>
    <t>Building_and_bridging_security_and_privacy_related.pdf</t>
  </si>
  <si>
    <t>IET Collab Intel Manufact - 2025 - Martin - Collaborative Robot in Engine Assembly  A Socioeconomic Approach to.pdf</t>
  </si>
  <si>
    <t>applsci-11-12147-v2.pdf</t>
  </si>
  <si>
    <t>Decision-Making-Process-D.pdf</t>
  </si>
  <si>
    <t>sensors-23-00283.pdf</t>
  </si>
  <si>
    <t>s10111-021-00667-y.pdf</t>
  </si>
  <si>
    <t>978-3-031-62582-4.pdf</t>
  </si>
  <si>
    <t>applsci-10-03960-v2.pdf</t>
  </si>
  <si>
    <t>6314-19092-1-PB.pdf</t>
  </si>
  <si>
    <t>1-s2.0-S036083521830651X-main.pdf</t>
  </si>
  <si>
    <t>Factory operators  perspectives on cognitive assistants for knowledge sharing  challenges  risks  and impact on work.pdf</t>
  </si>
  <si>
    <t>processes-09-01910-v2.pdf</t>
  </si>
  <si>
    <t>applsci-11-02656-v2.pdf</t>
  </si>
  <si>
    <t>1-s2.0-S2405896325008924-main.pdf</t>
  </si>
  <si>
    <t>1-s2.0-S0278612522001741-main.pdf</t>
  </si>
  <si>
    <t>Human-centered_knowledge_graph-based_design_concept_for_collaborative_manufacturing.pdf</t>
  </si>
  <si>
    <t>Human-Centric_Proactive_Quality_Control_in_Industry5.0_The_Critical_Role_of_Explainable_AI.pdf</t>
  </si>
  <si>
    <t>1-s2.0-S0166361522001889-main.pdf</t>
  </si>
  <si>
    <t>1-s2.0-S1474034625008341-main.pdf</t>
  </si>
  <si>
    <t>LibertmorneauCadieuxetMosconi2020.pdf</t>
  </si>
  <si>
    <t>k-10-2020-0684.pdf</t>
  </si>
  <si>
    <t>proceedings_book_117.pdf</t>
  </si>
  <si>
    <t>innovations-2024-3-95Industry4.0andhumanresourcesmanagement.pdf</t>
  </si>
  <si>
    <t>Industry 4.0 technological trajectories and traditional manufacturing regions  the role of knowledge workers.pdf</t>
  </si>
  <si>
    <t>information-15-00406.pdf</t>
  </si>
  <si>
    <t>1-s2.0-S2405896319324942-main.pdf</t>
  </si>
  <si>
    <t>1-s2.0-S2405896319314090-main.pdf</t>
  </si>
  <si>
    <t>1-s2.0-S014829632100970X-main.pdf</t>
  </si>
  <si>
    <t>3581641.3584042.pdf</t>
  </si>
  <si>
    <t>ejim-04-2025-0424en.pdf</t>
  </si>
  <si>
    <t>1-s2.0-S1570826824000362-main.pdf</t>
  </si>
  <si>
    <t>1-s2.0-S2212827121011902-main.pdf</t>
  </si>
  <si>
    <t>1-s2.0-S0925527325003457-main.pdf</t>
  </si>
  <si>
    <t>1-s2.0-S1877050924001224-main.pdf</t>
  </si>
  <si>
    <t>jkm-09-2021-0718.pdf</t>
  </si>
  <si>
    <t>1-s2.0-S0957417424017068-main.pdf</t>
  </si>
  <si>
    <t>ResearchGate.pdf</t>
  </si>
  <si>
    <t>applsci-12-07965-v2.pdf</t>
  </si>
  <si>
    <t>Socializing_with_robots_Human-robot_interactions_within_a_virtual_environment.pdf</t>
  </si>
  <si>
    <t>10.1109/ARSO.2016.7736255</t>
  </si>
  <si>
    <t>506660_Fulltext.pdf</t>
  </si>
  <si>
    <t>The_ChatGPT_After_Building_Knowledge_Factories_for_Knowledge_Workers_with_Knowledge_Automation.pdf</t>
  </si>
  <si>
    <t>1-s2.0-S240589632032766X-main.pdf</t>
  </si>
  <si>
    <t>1-s2.0-S1474034625000606-main.pdf</t>
  </si>
  <si>
    <t>1301.pdf</t>
  </si>
  <si>
    <t>Towards_Mutual-Cognitive_Human-Robot_Collaboration_A_Zero-Shot_Visual_Reasoning_Method.pdf</t>
  </si>
  <si>
    <t>1-s2.0-S2212827124007029-main.pdf</t>
  </si>
  <si>
    <t>s12008-022-00901-5.pdf</t>
  </si>
  <si>
    <t>Engineering Reports - 2020 - Ullah - What is knowledge in Industry 4 0.pdf</t>
  </si>
  <si>
    <t>SM3232</t>
  </si>
  <si>
    <t>978-3-030-49461-2_27</t>
  </si>
  <si>
    <t>1-s2.0-S2351978918304918-main</t>
  </si>
  <si>
    <t>1-s2.0-S2405896321007503-main</t>
  </si>
  <si>
    <t>A_reference_architecture_for_the_development_of_socio-cyber-physical_condition_monitoring_systems</t>
  </si>
  <si>
    <t>A review of digital assistants in production and logistics  applications  benefits  and challenges</t>
  </si>
  <si>
    <t>1-s2.0-S2351978920300834-main</t>
  </si>
  <si>
    <t>energies-14-06833-v2</t>
  </si>
  <si>
    <t>abalogh,+HJIC_51(1)_8_Khan</t>
  </si>
  <si>
    <t>A systems thinking framework of human machine interactions and their impact on warehouse operations</t>
  </si>
  <si>
    <t>978-3-031-05039-8_21</t>
  </si>
  <si>
    <t>1-s2.0-S0360835224005990-main</t>
  </si>
  <si>
    <t>jstpm-06-2023-0104en</t>
  </si>
  <si>
    <t>s12008-020-00702-8</t>
  </si>
  <si>
    <t>Comp Applic In Engineering - 2021 - Yoo - An intelligent learning framework for Industry 4 0 through automated planning</t>
  </si>
  <si>
    <t>1-s2.0-S2351978920306570-main</t>
  </si>
  <si>
    <t>Building_and_bridging_security_and_privacy_related</t>
  </si>
  <si>
    <t>IET Collab Intel Manufact - 2025 - Martin - Collaborative Robot in Engine Assembly  A Socioeconomic Approach to</t>
  </si>
  <si>
    <t>applsci-11-12147-v2</t>
  </si>
  <si>
    <t>Decision-Making-Process-D</t>
  </si>
  <si>
    <t>sensors-23-00283</t>
  </si>
  <si>
    <t>s10111-021-00667-y</t>
  </si>
  <si>
    <t>978-3-031-62582-4</t>
  </si>
  <si>
    <t>applsci-10-03960-v2</t>
  </si>
  <si>
    <t>6314-19092-1-PB</t>
  </si>
  <si>
    <t>1-s2.0-S036083521830651X-main</t>
  </si>
  <si>
    <t>Factory operators  perspectives on cognitive assistants for knowledge sharing  challenges  risks  and impact on work</t>
  </si>
  <si>
    <t>processes-09-01910-v2</t>
  </si>
  <si>
    <t>applsci-11-02656-v2</t>
  </si>
  <si>
    <t>1-s2.0-S2405896325008924-main</t>
  </si>
  <si>
    <t>1-s2.0-S0278612522001741-main</t>
  </si>
  <si>
    <t>Human-centered_knowledge_graph-based_design_concept_for_collaborative_manufacturing</t>
  </si>
  <si>
    <t>Human-Centric_Proactive_Quality_Control_in_Industry5.0_The_Critical_Role_of_Explainable_AI</t>
  </si>
  <si>
    <t>1-s2.0-S0166361522001889-main</t>
  </si>
  <si>
    <t>1-s2.0-S1474034625008341-main</t>
  </si>
  <si>
    <t>LibertmorneauCadieuxetMosconi2020</t>
  </si>
  <si>
    <t>k-10-2020-0684</t>
  </si>
  <si>
    <t>proceedings_book_117</t>
  </si>
  <si>
    <t>innovations-2024-3-95Industry4.0andhumanresourcesmanagement</t>
  </si>
  <si>
    <t>Industry 4.0 technological trajectories and traditional manufacturing regions  the role of knowledge workers</t>
  </si>
  <si>
    <t>information-15-00406</t>
  </si>
  <si>
    <t>1-s2.0-S2405896319324942-main</t>
  </si>
  <si>
    <t>1-s2.0-S2405896319314090-main</t>
  </si>
  <si>
    <t>1-s2.0-S014829632100970X-main</t>
  </si>
  <si>
    <t>ejim-04-2025-0424en</t>
  </si>
  <si>
    <t>1-s2.0-S1570826824000362-main</t>
  </si>
  <si>
    <t>1-s2.0-S2212827121011902-main</t>
  </si>
  <si>
    <t>1-s2.0-S0925527325003457-main</t>
  </si>
  <si>
    <t>1-s2.0-S1877050924001224-main</t>
  </si>
  <si>
    <t>jkm-09-2021-0718</t>
  </si>
  <si>
    <t>1-s2.0-S0957417424017068-main</t>
  </si>
  <si>
    <t>ResearchGate</t>
  </si>
  <si>
    <t>applsci-12-07965-v2</t>
  </si>
  <si>
    <t>Socializing_with_robots_Human-robot_interactions_within_a_virtual_environment</t>
  </si>
  <si>
    <t>506660_Fulltext</t>
  </si>
  <si>
    <t>The_ChatGPT_After_Building_Knowledge_Factories_for_Knowledge_Workers_with_Knowledge_Automation</t>
  </si>
  <si>
    <t>1-s2.0-S240589632032766X-main</t>
  </si>
  <si>
    <t>1-s2.0-S1474034625000606-main</t>
  </si>
  <si>
    <t>Towards_Mutual-Cognitive_Human-Robot_Collaboration_A_Zero-Shot_Visual_Reasoning_Method</t>
  </si>
  <si>
    <t>1-s2.0-S2212827124007029-main</t>
  </si>
  <si>
    <t>s12008-022-00901-5</t>
  </si>
  <si>
    <t>Engineering Reports - 2020 - Ullah - What is knowledge in Industry 4 0</t>
  </si>
  <si>
    <t>PDF</t>
  </si>
  <si>
    <t>Work shifts from routine tasks to more creative and value-added activities such as supervision, process control, maintenance, and problem-solving. Humans work in close collaboration and a symbiotic relationship with machines and robots, supported by technologies like Augmented Reality and adaptive Human-Machine Interfaces.</t>
  </si>
  <si>
    <t>They are structured according to the 'Future Industrial Worker (FIW)' characteristics, categorized as: Smart (complexity master, problem solver, proactive decision maker, sustainability oriented), Interactive (inclusive, intercultural, safety-oriented, communicative, collaborative), Resilient (flexible, continuous learner), and Healthy (capable, focused, motivated, balanced).</t>
  </si>
  <si>
    <t>Competencies are developed through personalized competence development, up-skilling, and re-skilling programs. A reciprocal learning process occurs where humans learn from machines and vice-versa. Technologies like Adaptive AR-based HMIs are used to guide operators step-by-step and provide suggestions to simplify interaction and learning.</t>
  </si>
  <si>
    <t>Human workers interact more frequently with smart materials, machines, equipment, and computers, processing a higher volume of information and managing more complex tasks in technology-driven systems. Work involves a human-system symbiosis where technology, such as Digital Assistants, supports physical and cognitive work, reduces workload, streamlines information retrieval, and assists in decision-making and completing tedious or complex tasks.</t>
  </si>
  <si>
    <t>Information not found.</t>
  </si>
  <si>
    <t>They are taught using Digital Assistants (DAs) through various methods, including: providing step-by-step instructions via voice, text, or graphics for tasks like assembly and maintenance; using avatars and AR/VR for demonstration and implicit imitation learning; facilitating the transfer of tacit knowledge by prompting experienced workers for contextual information; offering tailored learning paths via chatbots; using multi-modal cues (visual, audio, location data) combined with AR to guide users; and providing on-the-job support with real-time knowledge about procedures and components.</t>
  </si>
  <si>
    <t>Work shifts from a traditional task-centric production to a worker-centric production, where workers are empowered and supported by technologies rather than replaced. Workers gain greater autonomy, organize their own workflows, act on individual initiatives, and focus on tasks requiring human minds, while repetitive or dangerous tasks are eliminated by automation. Communication patterns change between operators and coworkers, and between operators and machines, leading to mutual human-machine learning.</t>
  </si>
  <si>
    <t>Skills are taught through effective training programs, virtual and adaptive training systems, and mutual human-machine learning processes involving reciprocal exchange during collaboration. Approaches like codesign and prototyping, aided by technologies like virtual and augmented reality for simulations, are also adopted. Additionally, workers learn to teach robots through intuitive systems based on augmented reality, walk-through programming, or programming by demonstration.</t>
  </si>
  <si>
    <t>Interaction and communication skills, organization skills, collaboration skills, cognition and management abilities, flexibility, resourcefulness, and the ability to manage complexity and abstraction in problem-solving processes.</t>
  </si>
  <si>
    <t>Operator's experience, skills, capabilities, and role. The system also considers physical and cognitive states through data like posture, anthropometry, physiological parameters, eye tracking, and movements to support workers, including those who are 'frail', unexpert, or less skilled.
 Figure 3 depicts the complete SMSD framework for Industry 5.0, showing the flow from the Physical Layer up to the AI-driven User Domain. Figure 4 shows the application of the SMSD framework to the four case studies, highlighting the resulting HMI solutions.</t>
  </si>
  <si>
    <t>A review of digital assistants in production and logistics  applications  benefits  and challenges.</t>
  </si>
  <si>
    <t>Domain knowledge, physical movement capacities, work experience, decision-making capabilities, and the ability to learn new and complex tasks such as assembly operations, monitoring and evaluating shopfloor issues, and retrieving information. The transfer of tacit knowledge from experienced workers is also significant.
Figure 1 shows the conceptual framework of human-DA interaction. Figure 2 outlines the literature selection protocol resulting in 69 papers. Figure 3 illustrates the distribution of DA applications, showing production and maintenance as the most researched areas. Figure A1 displays publication trends over time (peaking in 2020-2022) and their publication sources.</t>
  </si>
  <si>
    <t>communication</t>
  </si>
  <si>
    <t>organization</t>
  </si>
  <si>
    <t>collaboration</t>
  </si>
  <si>
    <t>cognition</t>
  </si>
  <si>
    <t>management abilities</t>
  </si>
  <si>
    <t>flexibility</t>
  </si>
  <si>
    <t>resourcefulness</t>
  </si>
  <si>
    <t>abstraction</t>
  </si>
  <si>
    <t>ability to manage complexity</t>
  </si>
  <si>
    <t>Manage complexity</t>
  </si>
  <si>
    <t>Abstractability</t>
  </si>
  <si>
    <t>Resourcefulness</t>
  </si>
  <si>
    <t>RQ1:</t>
  </si>
  <si>
    <t>How does work change in the Smart Factory?</t>
  </si>
  <si>
    <t>RQ2:</t>
  </si>
  <si>
    <t>Which competencies are relevant for the Smart Factory?</t>
  </si>
  <si>
    <t>RQ3:</t>
  </si>
  <si>
    <t>How is competence structured?</t>
  </si>
  <si>
    <t>RQ4:</t>
  </si>
  <si>
    <t>How is competence taught?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</si>
</sst>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2"/>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u/>
      <sz val="12"/>
      <color theme="10"/>
      <name val="Calibri"/>
      <family val="2"/>
      <scheme val="minor"/>
    </font>
    <font>
      <sz val="12"/>
      <color rgb="FF000000"/>
      <name val="Arial"/>
      <family val="2"/>
    </font>
    <font>
      <sz val="8"/>
      <name val="Calibri"/>
      <family val="2"/>
      <scheme val="minor"/>
    </font>
    <font>
      <b/>
      <sz val="11"/>
      <name val="Calibri"/>
      <family val="2"/>
      <scheme val="minor"/>
    </font>
    <font>
      <b/>
      <sz val="12"/>
      <color theme="1"/>
      <name val="Calibri"/>
      <family val="2"/>
      <scheme val="minor"/>
    </font>
    <font>
      <u/>
      <sz val="11"/>
      <color theme="10"/>
      <name val="Calibri"/>
      <family val="2"/>
      <scheme val="minor"/>
    </font>
    <font>
      <sz val="10"/>
      <name val="Arial"/>
    </font>
    <font>
      <sz val="10"/>
      <name val="Arial"/>
      <family val="2"/>
    </font>
    <font>
      <b/>
      <sz val="10"/>
      <name val="Arial"/>
      <family val="2"/>
    </font>
    <font>
      <sz val="11"/>
      <color theme="1"/>
      <name val="Times New Roman"/>
      <family val="1"/>
    </font>
    <font>
      <u/>
      <sz val="12"/>
      <color theme="1"/>
      <name val="Calibri"/>
      <family val="2"/>
      <scheme val="minor"/>
    </font>
    <font>
      <sz val="10"/>
      <color rgb="FF333333"/>
      <name val="Arial"/>
      <family val="2"/>
    </font>
    <font>
      <sz val="9"/>
      <color theme="1"/>
      <name val="Calibri"/>
      <family val="2"/>
      <scheme val="minor"/>
    </font>
  </fonts>
  <fills count="8">
    <fill>
      <patternFill patternType="none"/>
    </fill>
    <fill>
      <patternFill patternType="gray125"/>
    </fill>
    <fill>
      <patternFill patternType="solid">
        <fgColor theme="5"/>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6"/>
        <bgColor indexed="64"/>
      </patternFill>
    </fill>
    <fill>
      <patternFill patternType="solid">
        <fgColor theme="6"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4" fillId="0" borderId="0" applyNumberFormat="0" applyFill="0" applyBorder="0" applyAlignment="0" applyProtection="0"/>
    <xf numFmtId="0" fontId="2" fillId="0" borderId="0"/>
    <xf numFmtId="0" fontId="9" fillId="0" borderId="0" applyNumberFormat="0" applyFill="0" applyBorder="0" applyAlignment="0" applyProtection="0"/>
    <xf numFmtId="0" fontId="10" fillId="0" borderId="0"/>
    <xf numFmtId="0" fontId="1" fillId="0" borderId="0"/>
  </cellStyleXfs>
  <cellXfs count="59">
    <xf numFmtId="0" fontId="0" fillId="0" borderId="0" xfId="0"/>
    <xf numFmtId="0" fontId="5" fillId="0" borderId="0" xfId="0" applyFont="1" applyAlignment="1">
      <alignment vertical="center"/>
    </xf>
    <xf numFmtId="0" fontId="3" fillId="0" borderId="1" xfId="0" applyFont="1" applyBorder="1" applyAlignment="1">
      <alignment vertical="center"/>
    </xf>
    <xf numFmtId="0" fontId="0" fillId="3" borderId="1" xfId="0" applyFill="1" applyBorder="1"/>
    <xf numFmtId="0" fontId="0" fillId="4" borderId="1" xfId="0" applyFill="1" applyBorder="1"/>
    <xf numFmtId="0" fontId="0" fillId="5" borderId="1" xfId="0" applyFill="1" applyBorder="1"/>
    <xf numFmtId="14" fontId="0" fillId="4" borderId="1" xfId="0" applyNumberFormat="1" applyFill="1" applyBorder="1"/>
    <xf numFmtId="0" fontId="0" fillId="0" borderId="1" xfId="0" applyBorder="1"/>
    <xf numFmtId="0" fontId="3" fillId="0" borderId="1" xfId="0" applyFont="1" applyBorder="1" applyAlignment="1">
      <alignment vertical="top"/>
    </xf>
    <xf numFmtId="0" fontId="0" fillId="0" borderId="1" xfId="0" applyBorder="1" applyAlignment="1">
      <alignment vertical="top"/>
    </xf>
    <xf numFmtId="0" fontId="10" fillId="0" borderId="0" xfId="4"/>
    <xf numFmtId="0" fontId="10" fillId="0" borderId="1" xfId="4" applyBorder="1"/>
    <xf numFmtId="0" fontId="12" fillId="4" borderId="1" xfId="4" applyFont="1" applyFill="1" applyBorder="1"/>
    <xf numFmtId="0" fontId="11" fillId="0" borderId="1" xfId="4" applyFont="1" applyBorder="1"/>
    <xf numFmtId="0" fontId="10" fillId="0" borderId="1" xfId="4" applyBorder="1" applyAlignment="1">
      <alignment horizontal="left"/>
    </xf>
    <xf numFmtId="0" fontId="4" fillId="0" borderId="1" xfId="1" applyBorder="1"/>
    <xf numFmtId="0" fontId="10" fillId="0" borderId="1" xfId="4" applyBorder="1" applyAlignment="1">
      <alignment horizontal="right"/>
    </xf>
    <xf numFmtId="49" fontId="10" fillId="0" borderId="1" xfId="4" applyNumberFormat="1" applyBorder="1" applyAlignment="1">
      <alignment horizontal="left"/>
    </xf>
    <xf numFmtId="49" fontId="11" fillId="0" borderId="1" xfId="4" applyNumberFormat="1" applyFont="1" applyBorder="1" applyAlignment="1">
      <alignment horizontal="left"/>
    </xf>
    <xf numFmtId="0" fontId="10" fillId="0" borderId="1" xfId="4" applyBorder="1" applyAlignment="1">
      <alignment horizontal="left" vertical="top" wrapText="1"/>
    </xf>
    <xf numFmtId="0" fontId="13" fillId="0" borderId="0" xfId="0" applyFont="1" applyAlignment="1">
      <alignment horizontal="justify" vertical="center"/>
    </xf>
    <xf numFmtId="0" fontId="0" fillId="7" borderId="1" xfId="0" applyFill="1" applyBorder="1" applyAlignment="1">
      <alignment vertical="top" wrapText="1"/>
    </xf>
    <xf numFmtId="0" fontId="0" fillId="7" borderId="1" xfId="0" applyFill="1" applyBorder="1" applyAlignment="1">
      <alignment vertical="top"/>
    </xf>
    <xf numFmtId="0" fontId="11" fillId="0" borderId="1" xfId="4" applyFont="1" applyBorder="1" applyAlignment="1">
      <alignment vertical="top" wrapText="1"/>
    </xf>
    <xf numFmtId="0" fontId="3" fillId="0" borderId="0" xfId="0" applyFont="1" applyAlignment="1">
      <alignment vertical="top"/>
    </xf>
    <xf numFmtId="0" fontId="8" fillId="4" borderId="0" xfId="0" applyFont="1" applyFill="1"/>
    <xf numFmtId="0" fontId="12" fillId="0" borderId="1" xfId="4" applyFont="1" applyBorder="1"/>
    <xf numFmtId="0" fontId="12" fillId="0" borderId="1" xfId="4" applyFont="1" applyBorder="1" applyAlignment="1">
      <alignment vertical="top" wrapText="1"/>
    </xf>
    <xf numFmtId="0" fontId="12" fillId="0" borderId="1" xfId="4" applyFont="1" applyBorder="1" applyAlignment="1">
      <alignment horizontal="left"/>
    </xf>
    <xf numFmtId="0" fontId="12" fillId="0" borderId="1" xfId="4" applyFont="1" applyBorder="1" applyAlignment="1">
      <alignment horizontal="left" vertical="top" wrapText="1"/>
    </xf>
    <xf numFmtId="0" fontId="3" fillId="0" borderId="1" xfId="0" applyFont="1" applyBorder="1" applyAlignment="1">
      <alignment horizontal="left" vertical="top"/>
    </xf>
    <xf numFmtId="0" fontId="12" fillId="0" borderId="1" xfId="4" applyFont="1" applyBorder="1" applyAlignment="1">
      <alignment horizontal="left" vertical="top"/>
    </xf>
    <xf numFmtId="0" fontId="12" fillId="4" borderId="1" xfId="4" applyFont="1" applyFill="1" applyBorder="1" applyAlignment="1">
      <alignment horizontal="left" vertical="top"/>
    </xf>
    <xf numFmtId="0" fontId="8" fillId="0" borderId="0" xfId="0" applyFont="1" applyAlignment="1">
      <alignment horizontal="left" vertical="top"/>
    </xf>
    <xf numFmtId="0" fontId="8" fillId="0" borderId="1" xfId="0" applyFont="1" applyBorder="1" applyAlignment="1">
      <alignment horizontal="left" vertical="top" wrapText="1"/>
    </xf>
    <xf numFmtId="0" fontId="8" fillId="0" borderId="1" xfId="0" applyFont="1" applyBorder="1" applyAlignment="1">
      <alignment horizontal="left" vertical="top"/>
    </xf>
    <xf numFmtId="0" fontId="0" fillId="0" borderId="1" xfId="0" applyBorder="1" applyAlignment="1">
      <alignment horizontal="left" vertical="top" wrapText="1"/>
    </xf>
    <xf numFmtId="0" fontId="0" fillId="0" borderId="1" xfId="0" applyBorder="1" applyAlignment="1">
      <alignment vertical="top" wrapText="1"/>
    </xf>
    <xf numFmtId="0" fontId="0" fillId="0" borderId="1" xfId="0" quotePrefix="1" applyBorder="1" applyAlignment="1">
      <alignment wrapText="1"/>
    </xf>
    <xf numFmtId="0" fontId="0" fillId="0" borderId="1" xfId="0" applyBorder="1" applyAlignment="1">
      <alignment wrapText="1"/>
    </xf>
    <xf numFmtId="0" fontId="0" fillId="0" borderId="1" xfId="0" quotePrefix="1" applyBorder="1" applyAlignment="1">
      <alignment vertical="top" wrapText="1"/>
    </xf>
    <xf numFmtId="0" fontId="4" fillId="4" borderId="1" xfId="1" applyFill="1" applyBorder="1"/>
    <xf numFmtId="0" fontId="8" fillId="5" borderId="1" xfId="0" applyFont="1" applyFill="1" applyBorder="1" applyAlignment="1">
      <alignment horizontal="left" vertical="top" wrapText="1"/>
    </xf>
    <xf numFmtId="0" fontId="0" fillId="5" borderId="1" xfId="0" applyFill="1" applyBorder="1" applyAlignment="1">
      <alignment vertical="top" wrapText="1"/>
    </xf>
    <xf numFmtId="0" fontId="0" fillId="5" borderId="1" xfId="0" applyFill="1" applyBorder="1" applyAlignment="1">
      <alignment horizontal="left" vertical="top" wrapText="1"/>
    </xf>
    <xf numFmtId="0" fontId="0" fillId="5" borderId="1" xfId="0" quotePrefix="1" applyFill="1" applyBorder="1" applyAlignment="1">
      <alignment horizontal="left" vertical="top" wrapText="1"/>
    </xf>
    <xf numFmtId="0" fontId="0" fillId="5" borderId="1" xfId="0" quotePrefix="1" applyFill="1" applyBorder="1" applyAlignment="1">
      <alignment wrapText="1"/>
    </xf>
    <xf numFmtId="0" fontId="0" fillId="5" borderId="1" xfId="0" applyFill="1" applyBorder="1" applyAlignment="1">
      <alignment wrapText="1"/>
    </xf>
    <xf numFmtId="0" fontId="0" fillId="5" borderId="1" xfId="0" quotePrefix="1" applyFill="1" applyBorder="1" applyAlignment="1">
      <alignment vertical="top" wrapText="1"/>
    </xf>
    <xf numFmtId="0" fontId="0" fillId="5" borderId="1" xfId="0" applyFill="1" applyBorder="1" applyAlignment="1">
      <alignment vertical="top"/>
    </xf>
    <xf numFmtId="0" fontId="0" fillId="5" borderId="0" xfId="0" applyFill="1" applyAlignment="1">
      <alignment horizontal="left" vertical="top" wrapText="1"/>
    </xf>
    <xf numFmtId="0" fontId="10" fillId="4" borderId="0" xfId="4" applyFill="1"/>
    <xf numFmtId="0" fontId="15" fillId="0" borderId="0" xfId="0" applyFont="1"/>
    <xf numFmtId="0" fontId="11" fillId="0" borderId="1" xfId="4" applyFont="1" applyBorder="1" applyAlignment="1">
      <alignment horizontal="left"/>
    </xf>
    <xf numFmtId="3" fontId="10" fillId="0" borderId="1" xfId="4" applyNumberFormat="1" applyBorder="1" applyAlignment="1">
      <alignment horizontal="left"/>
    </xf>
    <xf numFmtId="0" fontId="10" fillId="0" borderId="1" xfId="4" applyBorder="1" applyAlignment="1">
      <alignment horizontal="left" wrapText="1"/>
    </xf>
    <xf numFmtId="0" fontId="16" fillId="0" borderId="0" xfId="0" applyFont="1"/>
    <xf numFmtId="0" fontId="7" fillId="2" borderId="1" xfId="1" applyFont="1" applyFill="1" applyBorder="1" applyAlignment="1">
      <alignment horizontal="center"/>
    </xf>
    <xf numFmtId="0" fontId="3" fillId="6" borderId="1" xfId="0" applyFont="1" applyFill="1" applyBorder="1" applyAlignment="1">
      <alignment horizontal="left" vertical="top"/>
    </xf>
  </cellXfs>
  <cellStyles count="6">
    <cellStyle name="Link" xfId="1" builtinId="8"/>
    <cellStyle name="Link 2" xfId="3" xr:uid="{86A56377-2130-437B-8BB7-EE63B40102AD}"/>
    <cellStyle name="Standard" xfId="0" builtinId="0"/>
    <cellStyle name="Standard 2" xfId="2" xr:uid="{08D52AF0-C69F-4928-9313-9AC2CF53FBF3}"/>
    <cellStyle name="Standard 2 2" xfId="5" xr:uid="{06DC4BB6-2D76-45CC-B527-CB741BF88927}"/>
    <cellStyle name="Standard 3" xfId="4" xr:uid="{C7F55E24-D15E-4F29-8BC3-599A96F17777}"/>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www.webofscience.com/wos/woscc/summary/fc05ed82-0e4c-463c-8a28-8bdda85dd53d-01bf18083b/relevance/1" TargetMode="External"/><Relationship Id="rId1" Type="http://schemas.openxmlformats.org/officeDocument/2006/relationships/hyperlink" Target="https://www.webofscience.com/wos/woscc/summary/48cebffa-894f-4a3b-830b-50bbafbff9f7-018b05aa64/relevance/13"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dx.doi.org/10.1016/j.promfg.2020.02.092" TargetMode="External"/><Relationship Id="rId21" Type="http://schemas.openxmlformats.org/officeDocument/2006/relationships/hyperlink" Target="http://dx.doi.org/10.1108/JSTPM-06-2023-0104" TargetMode="External"/><Relationship Id="rId42" Type="http://schemas.openxmlformats.org/officeDocument/2006/relationships/hyperlink" Target="http://dx.doi.org/10.1016/j.ifacol.2025.09.131" TargetMode="External"/><Relationship Id="rId47" Type="http://schemas.openxmlformats.org/officeDocument/2006/relationships/hyperlink" Target="http://dx.doi.org/10.1016/j.compind.2022.103792" TargetMode="External"/><Relationship Id="rId63" Type="http://schemas.openxmlformats.org/officeDocument/2006/relationships/hyperlink" Target="http://dx.doi.org/10.1108/JKM-09-2021-0718" TargetMode="External"/><Relationship Id="rId68" Type="http://schemas.openxmlformats.org/officeDocument/2006/relationships/hyperlink" Target="http://dx.doi.org/10.1016/j.aei.2025.103167" TargetMode="External"/><Relationship Id="rId2" Type="http://schemas.openxmlformats.org/officeDocument/2006/relationships/hyperlink" Target="https://doi.org/10.1115/MSEC2020-8380" TargetMode="External"/><Relationship Id="rId16" Type="http://schemas.openxmlformats.org/officeDocument/2006/relationships/hyperlink" Target="http://dx.doi.org/10.3390/en14206833" TargetMode="External"/><Relationship Id="rId29" Type="http://schemas.openxmlformats.org/officeDocument/2006/relationships/hyperlink" Target="http://dx.doi.org/10.3390/app112412147" TargetMode="External"/><Relationship Id="rId11" Type="http://schemas.openxmlformats.org/officeDocument/2006/relationships/hyperlink" Target="http://dx.doi.org/10.1016/j.promfg.2018.04.019" TargetMode="External"/><Relationship Id="rId24" Type="http://schemas.openxmlformats.org/officeDocument/2006/relationships/hyperlink" Target="http://dx.doi.org/10.1002/cae.22376" TargetMode="External"/><Relationship Id="rId32" Type="http://schemas.openxmlformats.org/officeDocument/2006/relationships/hyperlink" Target="http://dx.doi.org/10.1007/s10111-021-00667-y" TargetMode="External"/><Relationship Id="rId37" Type="http://schemas.openxmlformats.org/officeDocument/2006/relationships/hyperlink" Target="http://dx.doi.org/10.1080/0144929X.2025.2574373" TargetMode="External"/><Relationship Id="rId40" Type="http://schemas.openxmlformats.org/officeDocument/2006/relationships/hyperlink" Target="http://dx.doi.org/10.3390/app11062656" TargetMode="External"/><Relationship Id="rId45" Type="http://schemas.openxmlformats.org/officeDocument/2006/relationships/hyperlink" Target="http://dx.doi.org/10.1007/978-3-031-21707-4_34" TargetMode="External"/><Relationship Id="rId53" Type="http://schemas.openxmlformats.org/officeDocument/2006/relationships/hyperlink" Target="http://dx.doi.org/10.1016/j.ifacol.2019.12.573" TargetMode="External"/><Relationship Id="rId58" Type="http://schemas.openxmlformats.org/officeDocument/2006/relationships/hyperlink" Target="http://dx.doi.org/10.1108/EJIM-04-2025-0424" TargetMode="External"/><Relationship Id="rId66" Type="http://schemas.openxmlformats.org/officeDocument/2006/relationships/hyperlink" Target="http://dx.doi.org/10.1109/JAS.2023.123966" TargetMode="External"/><Relationship Id="rId5" Type="http://schemas.openxmlformats.org/officeDocument/2006/relationships/hyperlink" Target="https://doi.org/10.21125/edulearn.2017.1118" TargetMode="External"/><Relationship Id="rId61" Type="http://schemas.openxmlformats.org/officeDocument/2006/relationships/hyperlink" Target="http://dx.doi.org/10.1016/j.ijpe.2025.109860" TargetMode="External"/><Relationship Id="rId19" Type="http://schemas.openxmlformats.org/officeDocument/2006/relationships/hyperlink" Target="http://dx.doi.org/10.1007/978-3-031-05039-8_21" TargetMode="External"/><Relationship Id="rId14" Type="http://schemas.openxmlformats.org/officeDocument/2006/relationships/hyperlink" Target="http://dx.doi.org/10.1080/00207543.2023.2172473" TargetMode="External"/><Relationship Id="rId22" Type="http://schemas.openxmlformats.org/officeDocument/2006/relationships/hyperlink" Target="http://dx.doi.org/10.1007/s12008-020-00702-8" TargetMode="External"/><Relationship Id="rId27" Type="http://schemas.openxmlformats.org/officeDocument/2006/relationships/hyperlink" Target="http://dx.doi.org/10.4018/IJTHI.306225" TargetMode="External"/><Relationship Id="rId30" Type="http://schemas.openxmlformats.org/officeDocument/2006/relationships/hyperlink" Target="http://dx.doi.org/10.12913/22998624/147237" TargetMode="External"/><Relationship Id="rId35" Type="http://schemas.openxmlformats.org/officeDocument/2006/relationships/hyperlink" Target="http://dx.doi.org/10.3926/jiem.6314" TargetMode="External"/><Relationship Id="rId43" Type="http://schemas.openxmlformats.org/officeDocument/2006/relationships/hyperlink" Target="http://dx.doi.org/10.1016/j.jmsy.2022.10.003" TargetMode="External"/><Relationship Id="rId48" Type="http://schemas.openxmlformats.org/officeDocument/2006/relationships/hyperlink" Target="http://dx.doi.org/10.1016/j.aei.2025.103941" TargetMode="External"/><Relationship Id="rId56" Type="http://schemas.openxmlformats.org/officeDocument/2006/relationships/hyperlink" Target="http://dx.doi.org/10.1016/j.jbusres.2021.12.056" TargetMode="External"/><Relationship Id="rId64" Type="http://schemas.openxmlformats.org/officeDocument/2006/relationships/hyperlink" Target="http://dx.doi.org/10.1016/j.eswa.2024.124839" TargetMode="External"/><Relationship Id="rId69" Type="http://schemas.openxmlformats.org/officeDocument/2006/relationships/hyperlink" Target="http://dx.doi.org/10.1109/CASE56687.2023.10260599" TargetMode="External"/><Relationship Id="rId8" Type="http://schemas.openxmlformats.org/officeDocument/2006/relationships/hyperlink" Target="http://dx.doi.org/10.1080/0951192X.2023.2257634" TargetMode="External"/><Relationship Id="rId51" Type="http://schemas.openxmlformats.org/officeDocument/2006/relationships/hyperlink" Target="http://dx.doi.org/10.1080/00343404.2021.1934433" TargetMode="External"/><Relationship Id="rId72" Type="http://schemas.openxmlformats.org/officeDocument/2006/relationships/hyperlink" Target="http://dx.doi.org/10.1002/eng2.12217" TargetMode="External"/><Relationship Id="rId3" Type="http://schemas.openxmlformats.org/officeDocument/2006/relationships/hyperlink" Target="https://doi.org/10.1109/IEEM.2018.8607719" TargetMode="External"/><Relationship Id="rId12" Type="http://schemas.openxmlformats.org/officeDocument/2006/relationships/hyperlink" Target="http://dx.doi.org/10.1016/j.ifacol.2021.08.038" TargetMode="External"/><Relationship Id="rId17" Type="http://schemas.openxmlformats.org/officeDocument/2006/relationships/hyperlink" Target="http://dx.doi.org/10.33927/hjic-2023-08" TargetMode="External"/><Relationship Id="rId25" Type="http://schemas.openxmlformats.org/officeDocument/2006/relationships/hyperlink" Target="http://dx.doi.org/10.17223/19988613/92/11" TargetMode="External"/><Relationship Id="rId33" Type="http://schemas.openxmlformats.org/officeDocument/2006/relationships/hyperlink" Target="http://dx.doi.org/10.1007/978-3-031-62582-4_11" TargetMode="External"/><Relationship Id="rId38" Type="http://schemas.openxmlformats.org/officeDocument/2006/relationships/hyperlink" Target="http://dx.doi.org/10.3390/pr9111910" TargetMode="External"/><Relationship Id="rId46" Type="http://schemas.openxmlformats.org/officeDocument/2006/relationships/hyperlink" Target="http://dx.doi.org/10.1109/ICE/ITMC61926.2024.10794347" TargetMode="External"/><Relationship Id="rId59" Type="http://schemas.openxmlformats.org/officeDocument/2006/relationships/hyperlink" Target="http://dx.doi.org/10.1016/j.websem.2024.100850" TargetMode="External"/><Relationship Id="rId67" Type="http://schemas.openxmlformats.org/officeDocument/2006/relationships/hyperlink" Target="http://dx.doi.org/10.1016/j.ifacol.2020.12.2115" TargetMode="External"/><Relationship Id="rId20" Type="http://schemas.openxmlformats.org/officeDocument/2006/relationships/hyperlink" Target="http://dx.doi.org/10.1016/j.cie.2024.110478" TargetMode="External"/><Relationship Id="rId41" Type="http://schemas.openxmlformats.org/officeDocument/2006/relationships/hyperlink" Target="http://dx.doi.org/10.1007/978-3-030-77750-0_16" TargetMode="External"/><Relationship Id="rId54" Type="http://schemas.openxmlformats.org/officeDocument/2006/relationships/hyperlink" Target="http://dx.doi.org/10.1007/978-3-030-19648-6_40" TargetMode="External"/><Relationship Id="rId62" Type="http://schemas.openxmlformats.org/officeDocument/2006/relationships/hyperlink" Target="http://dx.doi.org/10.1016/j.procs.2024.01.122" TargetMode="External"/><Relationship Id="rId70" Type="http://schemas.openxmlformats.org/officeDocument/2006/relationships/hyperlink" Target="http://dx.doi.org/10.1016/j.procir.2024.04.013" TargetMode="External"/><Relationship Id="rId1" Type="http://schemas.openxmlformats.org/officeDocument/2006/relationships/hyperlink" Target="https://doi.org/10.1108/ejim-12-2023-1139" TargetMode="External"/><Relationship Id="rId6" Type="http://schemas.openxmlformats.org/officeDocument/2006/relationships/hyperlink" Target="https://doi.org/10.12783/dtetr/icpr2017/17598" TargetMode="External"/><Relationship Id="rId15" Type="http://schemas.openxmlformats.org/officeDocument/2006/relationships/hyperlink" Target="http://dx.doi.org/10.1016/j.promfg.2020.01.082" TargetMode="External"/><Relationship Id="rId23" Type="http://schemas.openxmlformats.org/officeDocument/2006/relationships/hyperlink" Target="http://dx.doi.org/10.1108/S1877-63612024000034A009" TargetMode="External"/><Relationship Id="rId28" Type="http://schemas.openxmlformats.org/officeDocument/2006/relationships/hyperlink" Target="http://dx.doi.org/10.1049/cim2.70044" TargetMode="External"/><Relationship Id="rId36" Type="http://schemas.openxmlformats.org/officeDocument/2006/relationships/hyperlink" Target="http://dx.doi.org/10.1016/j.cie.2018.12.047" TargetMode="External"/><Relationship Id="rId49" Type="http://schemas.openxmlformats.org/officeDocument/2006/relationships/hyperlink" Target="http://dx.doi.org/10.1108/K-10-2020-0684" TargetMode="External"/><Relationship Id="rId57" Type="http://schemas.openxmlformats.org/officeDocument/2006/relationships/hyperlink" Target="http://dx.doi.org/10.1145/3581641.3584042" TargetMode="External"/><Relationship Id="rId10" Type="http://schemas.openxmlformats.org/officeDocument/2006/relationships/hyperlink" Target="http://dx.doi.org/10.1007/978-3-030-49461-2_27" TargetMode="External"/><Relationship Id="rId31" Type="http://schemas.openxmlformats.org/officeDocument/2006/relationships/hyperlink" Target="http://dx.doi.org/10.3390/s23010283" TargetMode="External"/><Relationship Id="rId44" Type="http://schemas.openxmlformats.org/officeDocument/2006/relationships/hyperlink" Target="http://dx.doi.org/10.1109/ETFA52439.2022.9921484" TargetMode="External"/><Relationship Id="rId52" Type="http://schemas.openxmlformats.org/officeDocument/2006/relationships/hyperlink" Target="http://dx.doi.org/10.3390/info15070406" TargetMode="External"/><Relationship Id="rId60" Type="http://schemas.openxmlformats.org/officeDocument/2006/relationships/hyperlink" Target="http://dx.doi.org/10.1016/j.procir.2021.11.292" TargetMode="External"/><Relationship Id="rId65" Type="http://schemas.openxmlformats.org/officeDocument/2006/relationships/hyperlink" Target="http://dx.doi.org/10.3390/app12167965" TargetMode="External"/><Relationship Id="rId73" Type="http://schemas.openxmlformats.org/officeDocument/2006/relationships/hyperlink" Target="http://dx.doi.org/10.1080/10447318.2024.2430911" TargetMode="External"/><Relationship Id="rId4" Type="http://schemas.openxmlformats.org/officeDocument/2006/relationships/hyperlink" Target="https://doi.org/10.21125/iceri.2017.1971" TargetMode="External"/><Relationship Id="rId9" Type="http://schemas.openxmlformats.org/officeDocument/2006/relationships/hyperlink" Target="http://dx.doi.org/10.18494/SAM4236" TargetMode="External"/><Relationship Id="rId13" Type="http://schemas.openxmlformats.org/officeDocument/2006/relationships/hyperlink" Target="http://dx.doi.org/10.1080/00207543.2024.2330631" TargetMode="External"/><Relationship Id="rId18" Type="http://schemas.openxmlformats.org/officeDocument/2006/relationships/hyperlink" Target="http://dx.doi.org/10.1080/13675567.2025.2517642" TargetMode="External"/><Relationship Id="rId39" Type="http://schemas.openxmlformats.org/officeDocument/2006/relationships/hyperlink" Target="http://dx.doi.org/10.1007/978-3-030-19651-6_10" TargetMode="External"/><Relationship Id="rId34" Type="http://schemas.openxmlformats.org/officeDocument/2006/relationships/hyperlink" Target="http://dx.doi.org/10.3390/app10113960" TargetMode="External"/><Relationship Id="rId50" Type="http://schemas.openxmlformats.org/officeDocument/2006/relationships/hyperlink" Target="http://dx.doi.org/10.48528/PVY2-WW14-96" TargetMode="External"/><Relationship Id="rId55" Type="http://schemas.openxmlformats.org/officeDocument/2006/relationships/hyperlink" Target="http://dx.doi.org/10.1016/j.ifacol.2019.11.428" TargetMode="External"/><Relationship Id="rId7" Type="http://schemas.openxmlformats.org/officeDocument/2006/relationships/hyperlink" Target="http://dx.doi.org/10.1080/14778238.2019.1633893" TargetMode="External"/><Relationship Id="rId71" Type="http://schemas.openxmlformats.org/officeDocument/2006/relationships/hyperlink" Target="http://dx.doi.org/10.1007/s12008-022-00901-5"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dx.doi.org/10.1007/978-3-031-05039-8_21" TargetMode="External"/><Relationship Id="rId18" Type="http://schemas.openxmlformats.org/officeDocument/2006/relationships/hyperlink" Target="http://dx.doi.org/10.1016/j.promfg.2020.02.092" TargetMode="External"/><Relationship Id="rId26" Type="http://schemas.openxmlformats.org/officeDocument/2006/relationships/hyperlink" Target="http://dx.doi.org/10.3390/app10113960" TargetMode="External"/><Relationship Id="rId39" Type="http://schemas.openxmlformats.org/officeDocument/2006/relationships/hyperlink" Target="http://dx.doi.org/10.48528/PVY2-WW14-96" TargetMode="External"/><Relationship Id="rId21" Type="http://schemas.openxmlformats.org/officeDocument/2006/relationships/hyperlink" Target="http://dx.doi.org/10.3390/app112412147" TargetMode="External"/><Relationship Id="rId34" Type="http://schemas.openxmlformats.org/officeDocument/2006/relationships/hyperlink" Target="http://dx.doi.org/10.1109/ETFA52439.2022.9921484" TargetMode="External"/><Relationship Id="rId42" Type="http://schemas.openxmlformats.org/officeDocument/2006/relationships/hyperlink" Target="http://dx.doi.org/10.1016/j.ifacol.2019.12.573" TargetMode="External"/><Relationship Id="rId47" Type="http://schemas.openxmlformats.org/officeDocument/2006/relationships/hyperlink" Target="http://dx.doi.org/10.1016/j.websem.2024.100850" TargetMode="External"/><Relationship Id="rId50" Type="http://schemas.openxmlformats.org/officeDocument/2006/relationships/hyperlink" Target="http://dx.doi.org/10.1016/j.procs.2024.01.122" TargetMode="External"/><Relationship Id="rId55" Type="http://schemas.openxmlformats.org/officeDocument/2006/relationships/hyperlink" Target="http://dx.doi.org/10.1016/j.ifacol.2020.12.2115" TargetMode="External"/><Relationship Id="rId7" Type="http://schemas.openxmlformats.org/officeDocument/2006/relationships/hyperlink" Target="http://dx.doi.org/10.1016/j.ifacol.2021.08.038" TargetMode="External"/><Relationship Id="rId2" Type="http://schemas.openxmlformats.org/officeDocument/2006/relationships/hyperlink" Target="http://dx.doi.org/10.1007/978-3-319-57870-5_7" TargetMode="External"/><Relationship Id="rId16" Type="http://schemas.openxmlformats.org/officeDocument/2006/relationships/hyperlink" Target="http://dx.doi.org/10.1007/s12008-020-00702-8" TargetMode="External"/><Relationship Id="rId29" Type="http://schemas.openxmlformats.org/officeDocument/2006/relationships/hyperlink" Target="http://dx.doi.org/10.1080/0144929X.2025.2574373" TargetMode="External"/><Relationship Id="rId11" Type="http://schemas.openxmlformats.org/officeDocument/2006/relationships/hyperlink" Target="http://dx.doi.org/10.33927/hjic-2023-08" TargetMode="External"/><Relationship Id="rId24" Type="http://schemas.openxmlformats.org/officeDocument/2006/relationships/hyperlink" Target="http://dx.doi.org/10.1007/s10111-021-00667-y" TargetMode="External"/><Relationship Id="rId32" Type="http://schemas.openxmlformats.org/officeDocument/2006/relationships/hyperlink" Target="http://dx.doi.org/10.1016/j.ifacol.2025.09.131" TargetMode="External"/><Relationship Id="rId37" Type="http://schemas.openxmlformats.org/officeDocument/2006/relationships/hyperlink" Target="http://dx.doi.org/10.1016/j.aei.2025.103941" TargetMode="External"/><Relationship Id="rId40" Type="http://schemas.openxmlformats.org/officeDocument/2006/relationships/hyperlink" Target="http://dx.doi.org/10.1080/00343404.2021.1934433" TargetMode="External"/><Relationship Id="rId45" Type="http://schemas.openxmlformats.org/officeDocument/2006/relationships/hyperlink" Target="http://dx.doi.org/10.1145/3581641.3584042" TargetMode="External"/><Relationship Id="rId53" Type="http://schemas.openxmlformats.org/officeDocument/2006/relationships/hyperlink" Target="http://dx.doi.org/10.3390/app12167965" TargetMode="External"/><Relationship Id="rId58" Type="http://schemas.openxmlformats.org/officeDocument/2006/relationships/hyperlink" Target="http://dx.doi.org/10.1016/j.procir.2024.04.013" TargetMode="External"/><Relationship Id="rId5" Type="http://schemas.openxmlformats.org/officeDocument/2006/relationships/hyperlink" Target="http://dx.doi.org/10.1007/978-3-030-49461-2_27" TargetMode="External"/><Relationship Id="rId19" Type="http://schemas.openxmlformats.org/officeDocument/2006/relationships/hyperlink" Target="http://dx.doi.org/10.4018/IJTHI.306225" TargetMode="External"/><Relationship Id="rId4" Type="http://schemas.openxmlformats.org/officeDocument/2006/relationships/hyperlink" Target="http://dx.doi.org/10.18494/SAM4236" TargetMode="External"/><Relationship Id="rId9" Type="http://schemas.openxmlformats.org/officeDocument/2006/relationships/hyperlink" Target="http://dx.doi.org/10.1016/j.promfg.2020.01.082" TargetMode="External"/><Relationship Id="rId14" Type="http://schemas.openxmlformats.org/officeDocument/2006/relationships/hyperlink" Target="http://dx.doi.org/10.1016/j.cie.2024.110478" TargetMode="External"/><Relationship Id="rId22" Type="http://schemas.openxmlformats.org/officeDocument/2006/relationships/hyperlink" Target="http://dx.doi.org/10.12913/22998624/147237" TargetMode="External"/><Relationship Id="rId27" Type="http://schemas.openxmlformats.org/officeDocument/2006/relationships/hyperlink" Target="http://dx.doi.org/10.3926/jiem.6314" TargetMode="External"/><Relationship Id="rId30" Type="http://schemas.openxmlformats.org/officeDocument/2006/relationships/hyperlink" Target="http://dx.doi.org/10.3390/pr9111910" TargetMode="External"/><Relationship Id="rId35" Type="http://schemas.openxmlformats.org/officeDocument/2006/relationships/hyperlink" Target="http://dx.doi.org/10.1109/ICE/ITMC61926.2024.10794347" TargetMode="External"/><Relationship Id="rId43" Type="http://schemas.openxmlformats.org/officeDocument/2006/relationships/hyperlink" Target="http://dx.doi.org/10.1016/j.ifacol.2019.11.428" TargetMode="External"/><Relationship Id="rId48" Type="http://schemas.openxmlformats.org/officeDocument/2006/relationships/hyperlink" Target="http://dx.doi.org/10.1016/j.procir.2021.11.292" TargetMode="External"/><Relationship Id="rId56" Type="http://schemas.openxmlformats.org/officeDocument/2006/relationships/hyperlink" Target="http://dx.doi.org/10.1016/j.aei.2025.103167" TargetMode="External"/><Relationship Id="rId8" Type="http://schemas.openxmlformats.org/officeDocument/2006/relationships/hyperlink" Target="http://dx.doi.org/10.1080/00207543.2024.2330631" TargetMode="External"/><Relationship Id="rId51" Type="http://schemas.openxmlformats.org/officeDocument/2006/relationships/hyperlink" Target="http://dx.doi.org/10.1108/JKM-09-2021-0718" TargetMode="External"/><Relationship Id="rId3" Type="http://schemas.openxmlformats.org/officeDocument/2006/relationships/hyperlink" Target="http://dx.doi.org/10.1080/0951192X.2023.2257634" TargetMode="External"/><Relationship Id="rId12" Type="http://schemas.openxmlformats.org/officeDocument/2006/relationships/hyperlink" Target="http://dx.doi.org/10.1080/13675567.2025.2517642" TargetMode="External"/><Relationship Id="rId17" Type="http://schemas.openxmlformats.org/officeDocument/2006/relationships/hyperlink" Target="http://dx.doi.org/10.1002/cae.22376" TargetMode="External"/><Relationship Id="rId25" Type="http://schemas.openxmlformats.org/officeDocument/2006/relationships/hyperlink" Target="http://dx.doi.org/10.1007/978-3-031-62582-4_11" TargetMode="External"/><Relationship Id="rId33" Type="http://schemas.openxmlformats.org/officeDocument/2006/relationships/hyperlink" Target="http://dx.doi.org/10.1016/j.jmsy.2022.10.003" TargetMode="External"/><Relationship Id="rId38" Type="http://schemas.openxmlformats.org/officeDocument/2006/relationships/hyperlink" Target="http://dx.doi.org/10.1108/K-10-2020-0684" TargetMode="External"/><Relationship Id="rId46" Type="http://schemas.openxmlformats.org/officeDocument/2006/relationships/hyperlink" Target="http://dx.doi.org/10.1108/EJIM-04-2025-0424" TargetMode="External"/><Relationship Id="rId59" Type="http://schemas.openxmlformats.org/officeDocument/2006/relationships/hyperlink" Target="http://dx.doi.org/10.1007/s12008-022-00901-5" TargetMode="External"/><Relationship Id="rId20" Type="http://schemas.openxmlformats.org/officeDocument/2006/relationships/hyperlink" Target="http://dx.doi.org/10.1049/cim2.70044" TargetMode="External"/><Relationship Id="rId41" Type="http://schemas.openxmlformats.org/officeDocument/2006/relationships/hyperlink" Target="http://dx.doi.org/10.3390/info15070406" TargetMode="External"/><Relationship Id="rId54" Type="http://schemas.openxmlformats.org/officeDocument/2006/relationships/hyperlink" Target="http://dx.doi.org/10.1109/JAS.2023.123966" TargetMode="External"/><Relationship Id="rId1" Type="http://schemas.openxmlformats.org/officeDocument/2006/relationships/hyperlink" Target="https://doi.org/10.1109/IEEM.2018.8607719" TargetMode="External"/><Relationship Id="rId6" Type="http://schemas.openxmlformats.org/officeDocument/2006/relationships/hyperlink" Target="http://dx.doi.org/10.1016/j.promfg.2018.04.019" TargetMode="External"/><Relationship Id="rId15" Type="http://schemas.openxmlformats.org/officeDocument/2006/relationships/hyperlink" Target="http://dx.doi.org/10.1108/JSTPM-06-2023-0104" TargetMode="External"/><Relationship Id="rId23" Type="http://schemas.openxmlformats.org/officeDocument/2006/relationships/hyperlink" Target="http://dx.doi.org/10.3390/s23010283" TargetMode="External"/><Relationship Id="rId28" Type="http://schemas.openxmlformats.org/officeDocument/2006/relationships/hyperlink" Target="http://dx.doi.org/10.1016/j.cie.2018.12.047" TargetMode="External"/><Relationship Id="rId36" Type="http://schemas.openxmlformats.org/officeDocument/2006/relationships/hyperlink" Target="http://dx.doi.org/10.1016/j.compind.2022.103792" TargetMode="External"/><Relationship Id="rId49" Type="http://schemas.openxmlformats.org/officeDocument/2006/relationships/hyperlink" Target="http://dx.doi.org/10.1016/j.ijpe.2025.109860" TargetMode="External"/><Relationship Id="rId57" Type="http://schemas.openxmlformats.org/officeDocument/2006/relationships/hyperlink" Target="http://dx.doi.org/10.1109/CASE56687.2023.10260599" TargetMode="External"/><Relationship Id="rId10" Type="http://schemas.openxmlformats.org/officeDocument/2006/relationships/hyperlink" Target="http://dx.doi.org/10.3390/en14206833" TargetMode="External"/><Relationship Id="rId31" Type="http://schemas.openxmlformats.org/officeDocument/2006/relationships/hyperlink" Target="http://dx.doi.org/10.3390/app11062656" TargetMode="External"/><Relationship Id="rId44" Type="http://schemas.openxmlformats.org/officeDocument/2006/relationships/hyperlink" Target="http://dx.doi.org/10.1016/j.jbusres.2021.12.056" TargetMode="External"/><Relationship Id="rId52" Type="http://schemas.openxmlformats.org/officeDocument/2006/relationships/hyperlink" Target="http://dx.doi.org/10.1016/j.eswa.2024.124839" TargetMode="External"/><Relationship Id="rId60" Type="http://schemas.openxmlformats.org/officeDocument/2006/relationships/hyperlink" Target="http://dx.doi.org/10.1002/eng2.12217"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dx.doi.org/10.17531/ein.2018.3.19" TargetMode="External"/><Relationship Id="rId7" Type="http://schemas.openxmlformats.org/officeDocument/2006/relationships/hyperlink" Target="http://dx.doi.org/10.3390/app12167965" TargetMode="External"/><Relationship Id="rId2" Type="http://schemas.openxmlformats.org/officeDocument/2006/relationships/hyperlink" Target="http://dx.doi.org/10.1007/978-3-319-57870-5_7" TargetMode="External"/><Relationship Id="rId1" Type="http://schemas.openxmlformats.org/officeDocument/2006/relationships/hyperlink" Target="https://doi.org/10.1109/IEEM.2018.8607719" TargetMode="External"/><Relationship Id="rId6" Type="http://schemas.openxmlformats.org/officeDocument/2006/relationships/hyperlink" Target="http://dx.doi.org/10.1080/00207543.2024.2330631" TargetMode="External"/><Relationship Id="rId5" Type="http://schemas.openxmlformats.org/officeDocument/2006/relationships/hyperlink" Target="http://dx.doi.org/10.1080/0951192X.2023.2257634" TargetMode="External"/><Relationship Id="rId4" Type="http://schemas.openxmlformats.org/officeDocument/2006/relationships/hyperlink" Target="http://dx.doi.org/10.1109/TASE.2024.336047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C53BB-7D8D-4836-BA76-D5B0000D9294}">
  <dimension ref="B2:J19"/>
  <sheetViews>
    <sheetView tabSelected="1" workbookViewId="0">
      <selection activeCell="E14" sqref="E14"/>
    </sheetView>
  </sheetViews>
  <sheetFormatPr baseColWidth="10" defaultRowHeight="15.75" x14ac:dyDescent="0.25"/>
  <cols>
    <col min="4" max="4" width="66" bestFit="1" customWidth="1"/>
    <col min="9" max="9" width="52.75" bestFit="1" customWidth="1"/>
  </cols>
  <sheetData>
    <row r="2" spans="2:10" x14ac:dyDescent="0.25">
      <c r="B2" s="3" t="s">
        <v>4</v>
      </c>
      <c r="C2" s="3" t="s">
        <v>3</v>
      </c>
      <c r="D2" s="3" t="s">
        <v>2</v>
      </c>
      <c r="E2" s="3" t="s">
        <v>7</v>
      </c>
      <c r="F2" s="3" t="s">
        <v>8</v>
      </c>
      <c r="G2" s="3" t="s">
        <v>5</v>
      </c>
      <c r="H2" s="3" t="s">
        <v>6</v>
      </c>
      <c r="I2" s="3" t="s">
        <v>9</v>
      </c>
      <c r="J2" s="3" t="s">
        <v>16</v>
      </c>
    </row>
    <row r="3" spans="2:10" x14ac:dyDescent="0.25">
      <c r="B3" s="4">
        <v>1</v>
      </c>
      <c r="C3" s="4"/>
      <c r="D3" s="4" t="s">
        <v>930</v>
      </c>
      <c r="E3" s="4" t="s">
        <v>931</v>
      </c>
      <c r="F3" s="4" t="s">
        <v>932</v>
      </c>
      <c r="G3" s="4">
        <v>943</v>
      </c>
      <c r="H3" s="4"/>
      <c r="I3" s="41" t="s">
        <v>933</v>
      </c>
      <c r="J3" s="6">
        <v>45989</v>
      </c>
    </row>
    <row r="4" spans="2:10" x14ac:dyDescent="0.25">
      <c r="B4" s="4">
        <v>2</v>
      </c>
      <c r="C4" s="4"/>
      <c r="D4" s="4" t="s">
        <v>2144</v>
      </c>
      <c r="E4" s="4" t="s">
        <v>931</v>
      </c>
      <c r="F4" s="4" t="s">
        <v>932</v>
      </c>
      <c r="G4" s="4">
        <v>361</v>
      </c>
      <c r="H4" s="4"/>
      <c r="I4" s="41" t="s">
        <v>2143</v>
      </c>
      <c r="J4" s="6">
        <v>46008</v>
      </c>
    </row>
    <row r="5" spans="2:10" x14ac:dyDescent="0.25">
      <c r="B5" s="4"/>
      <c r="C5" s="4"/>
      <c r="D5" s="4"/>
      <c r="E5" s="4"/>
      <c r="F5" s="4"/>
      <c r="G5" s="4"/>
      <c r="H5" s="4"/>
      <c r="I5" s="4"/>
      <c r="J5" s="6"/>
    </row>
    <row r="8" spans="2:10" x14ac:dyDescent="0.25">
      <c r="B8" s="57" t="s">
        <v>19</v>
      </c>
      <c r="C8" s="57"/>
      <c r="E8" s="58" t="s">
        <v>15</v>
      </c>
      <c r="F8" s="58"/>
      <c r="G8" s="58"/>
      <c r="H8" s="58"/>
      <c r="I8" s="58"/>
    </row>
    <row r="9" spans="2:10" ht="15.75" customHeight="1" x14ac:dyDescent="0.25">
      <c r="B9" s="5" t="s">
        <v>5</v>
      </c>
      <c r="C9" s="5">
        <f>G3+G4+G5</f>
        <v>1304</v>
      </c>
      <c r="E9" s="22" t="s">
        <v>2299</v>
      </c>
      <c r="F9" s="22" t="s">
        <v>2300</v>
      </c>
      <c r="G9" s="21"/>
      <c r="H9" s="21"/>
      <c r="I9" s="21"/>
    </row>
    <row r="10" spans="2:10" x14ac:dyDescent="0.25">
      <c r="B10" s="5" t="s">
        <v>10</v>
      </c>
      <c r="C10" s="5">
        <f>COUNT(Availability!G2:G270)</f>
        <v>269</v>
      </c>
      <c r="E10" s="22" t="s">
        <v>2301</v>
      </c>
      <c r="F10" s="22" t="s">
        <v>2302</v>
      </c>
      <c r="G10" s="21"/>
      <c r="H10" s="21"/>
      <c r="I10" s="21"/>
    </row>
    <row r="11" spans="2:10" x14ac:dyDescent="0.25">
      <c r="B11" s="5" t="s">
        <v>20</v>
      </c>
      <c r="C11" s="5">
        <f>SUM(Availability!G2:G270)</f>
        <v>202</v>
      </c>
      <c r="E11" s="22" t="s">
        <v>2303</v>
      </c>
      <c r="F11" s="22" t="s">
        <v>2304</v>
      </c>
      <c r="G11" s="21"/>
      <c r="H11" s="21"/>
      <c r="I11" s="21"/>
    </row>
    <row r="12" spans="2:10" x14ac:dyDescent="0.25">
      <c r="B12" s="5" t="s">
        <v>11</v>
      </c>
      <c r="C12" s="5">
        <f>SUM('Abstract+Paper'!L2:L210)</f>
        <v>134</v>
      </c>
      <c r="E12" s="22" t="s">
        <v>2305</v>
      </c>
      <c r="F12" s="22" t="s">
        <v>2306</v>
      </c>
      <c r="G12" s="21"/>
      <c r="H12" s="21"/>
      <c r="I12" s="21"/>
    </row>
    <row r="13" spans="2:10" x14ac:dyDescent="0.25">
      <c r="B13" s="5" t="s">
        <v>1621</v>
      </c>
      <c r="C13" s="5">
        <f>SUM('Abstract+Paper'!M2:M250)</f>
        <v>91</v>
      </c>
    </row>
    <row r="18" spans="6:7" ht="15.75" customHeight="1" x14ac:dyDescent="0.25"/>
    <row r="19" spans="6:7" x14ac:dyDescent="0.25">
      <c r="F19" s="1"/>
      <c r="G19" s="20"/>
    </row>
  </sheetData>
  <mergeCells count="2">
    <mergeCell ref="B8:C8"/>
    <mergeCell ref="E8:I8"/>
  </mergeCells>
  <phoneticPr fontId="6" type="noConversion"/>
  <hyperlinks>
    <hyperlink ref="I3" r:id="rId1" xr:uid="{092132D2-416C-4D42-8A9A-3DEB7DAA6F57}"/>
    <hyperlink ref="I4" r:id="rId2" xr:uid="{7909ECC9-8BDD-427B-B128-BFD034137C8D}"/>
  </hyperlink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71416-A19B-4278-BA65-CE49610103A1}">
  <dimension ref="A1:F272"/>
  <sheetViews>
    <sheetView zoomScale="85" zoomScaleNormal="85" workbookViewId="0">
      <selection activeCell="B74" sqref="B74"/>
    </sheetView>
  </sheetViews>
  <sheetFormatPr baseColWidth="10" defaultRowHeight="12.75" x14ac:dyDescent="0.2"/>
  <cols>
    <col min="1" max="169" width="8" style="10" customWidth="1"/>
    <col min="170" max="16384" width="11" style="10"/>
  </cols>
  <sheetData>
    <row r="1" spans="1:6" s="51" customFormat="1" x14ac:dyDescent="0.2">
      <c r="A1" s="51" t="s">
        <v>779</v>
      </c>
      <c r="B1" s="51" t="s">
        <v>778</v>
      </c>
      <c r="C1" s="51" t="s">
        <v>776</v>
      </c>
      <c r="D1" s="51" t="s">
        <v>775</v>
      </c>
      <c r="E1" s="51" t="s">
        <v>774</v>
      </c>
      <c r="F1" s="51" t="s">
        <v>773</v>
      </c>
    </row>
    <row r="2" spans="1:6" x14ac:dyDescent="0.2">
      <c r="A2" s="10" t="s">
        <v>772</v>
      </c>
      <c r="B2" s="10" t="s">
        <v>771</v>
      </c>
      <c r="C2" s="10" t="s">
        <v>770</v>
      </c>
      <c r="D2" s="10">
        <v>2025</v>
      </c>
      <c r="E2" s="10" t="s">
        <v>769</v>
      </c>
      <c r="F2" s="10" t="str">
        <f>HYPERLINK("http://dx.doi.org/10.1080/21693277.2025.2525935","http://dx.doi.org/10.1080/21693277.2025.2525935")</f>
        <v>http://dx.doi.org/10.1080/21693277.2025.2525935</v>
      </c>
    </row>
    <row r="3" spans="1:6" x14ac:dyDescent="0.2">
      <c r="A3" s="10" t="s">
        <v>768</v>
      </c>
      <c r="B3" s="10" t="s">
        <v>767</v>
      </c>
      <c r="C3" s="10" t="s">
        <v>766</v>
      </c>
      <c r="D3" s="10">
        <v>2025</v>
      </c>
      <c r="E3" s="10" t="s">
        <v>765</v>
      </c>
      <c r="F3" s="10" t="str">
        <f>HYPERLINK("http://dx.doi.org/10.1080/03043797.2025.2584067","http://dx.doi.org/10.1080/03043797.2025.2584067")</f>
        <v>http://dx.doi.org/10.1080/03043797.2025.2584067</v>
      </c>
    </row>
    <row r="4" spans="1:6" x14ac:dyDescent="0.2">
      <c r="A4" s="10" t="s">
        <v>764</v>
      </c>
      <c r="B4" s="10" t="s">
        <v>763</v>
      </c>
      <c r="C4" s="10" t="s">
        <v>762</v>
      </c>
      <c r="D4" s="10">
        <v>2025</v>
      </c>
      <c r="E4" s="10" t="s">
        <v>761</v>
      </c>
      <c r="F4" s="10" t="str">
        <f>HYPERLINK("http://dx.doi.org/10.1080/00207543.2025.2569825","http://dx.doi.org/10.1080/00207543.2025.2569825")</f>
        <v>http://dx.doi.org/10.1080/00207543.2025.2569825</v>
      </c>
    </row>
    <row r="5" spans="1:6" x14ac:dyDescent="0.2">
      <c r="A5" s="10" t="s">
        <v>760</v>
      </c>
      <c r="B5" s="10" t="s">
        <v>759</v>
      </c>
      <c r="C5" s="10" t="s">
        <v>758</v>
      </c>
      <c r="D5" s="10">
        <v>2025</v>
      </c>
      <c r="E5" s="10" t="s">
        <v>757</v>
      </c>
      <c r="F5" s="10" t="str">
        <f>HYPERLINK("http://dx.doi.org/10.1108/TQM-07-2025-0402","http://dx.doi.org/10.1108/TQM-07-2025-0402")</f>
        <v>http://dx.doi.org/10.1108/TQM-07-2025-0402</v>
      </c>
    </row>
    <row r="6" spans="1:6" x14ac:dyDescent="0.2">
      <c r="A6" s="10" t="s">
        <v>756</v>
      </c>
      <c r="B6" s="10" t="s">
        <v>755</v>
      </c>
      <c r="C6" s="10" t="s">
        <v>754</v>
      </c>
      <c r="D6" s="10">
        <v>2025</v>
      </c>
      <c r="E6" s="10" t="s">
        <v>753</v>
      </c>
      <c r="F6" s="10" t="str">
        <f>HYPERLINK("http://dx.doi.org/10.1007/s00170-025-16524-5","http://dx.doi.org/10.1007/s00170-025-16524-5")</f>
        <v>http://dx.doi.org/10.1007/s00170-025-16524-5</v>
      </c>
    </row>
    <row r="7" spans="1:6" x14ac:dyDescent="0.2">
      <c r="A7" s="10" t="s">
        <v>752</v>
      </c>
      <c r="B7" s="10" t="s">
        <v>751</v>
      </c>
      <c r="C7" s="10" t="s">
        <v>750</v>
      </c>
      <c r="D7" s="10">
        <v>2025</v>
      </c>
      <c r="E7" s="10" t="s">
        <v>749</v>
      </c>
      <c r="F7" s="10" t="str">
        <f>HYPERLINK("http://dx.doi.org/10.1108/ET-03-2024-0105","http://dx.doi.org/10.1108/ET-03-2024-0105")</f>
        <v>http://dx.doi.org/10.1108/ET-03-2024-0105</v>
      </c>
    </row>
    <row r="8" spans="1:6" x14ac:dyDescent="0.2">
      <c r="A8" s="10" t="s">
        <v>748</v>
      </c>
      <c r="B8" s="10" t="s">
        <v>747</v>
      </c>
      <c r="C8" s="10" t="s">
        <v>746</v>
      </c>
      <c r="D8" s="10">
        <v>2025</v>
      </c>
      <c r="E8" s="10" t="s">
        <v>745</v>
      </c>
      <c r="F8" s="10" t="str">
        <f>HYPERLINK("http://dx.doi.org/10.1080/00207543.2025.2512226","http://dx.doi.org/10.1080/00207543.2025.2512226")</f>
        <v>http://dx.doi.org/10.1080/00207543.2025.2512226</v>
      </c>
    </row>
    <row r="9" spans="1:6" x14ac:dyDescent="0.2">
      <c r="A9" s="10" t="s">
        <v>744</v>
      </c>
      <c r="B9" s="10" t="s">
        <v>743</v>
      </c>
      <c r="C9" s="10" t="s">
        <v>742</v>
      </c>
      <c r="D9" s="10">
        <v>2025</v>
      </c>
      <c r="E9" s="10" t="s">
        <v>741</v>
      </c>
      <c r="F9" s="10" t="str">
        <f>HYPERLINK("http://dx.doi.org/10.22306/al.v12i2.618","http://dx.doi.org/10.22306/al.v12i2.618")</f>
        <v>http://dx.doi.org/10.22306/al.v12i2.618</v>
      </c>
    </row>
    <row r="10" spans="1:6" x14ac:dyDescent="0.2">
      <c r="A10" s="10" t="s">
        <v>740</v>
      </c>
      <c r="B10" s="10" t="s">
        <v>739</v>
      </c>
      <c r="C10" s="10" t="s">
        <v>738</v>
      </c>
      <c r="D10" s="10">
        <v>2025</v>
      </c>
      <c r="E10" s="10" t="s">
        <v>737</v>
      </c>
      <c r="F10" s="10" t="str">
        <f>HYPERLINK("http://dx.doi.org/10.1108/K-10-2024-2918","http://dx.doi.org/10.1108/K-10-2024-2918")</f>
        <v>http://dx.doi.org/10.1108/K-10-2024-2918</v>
      </c>
    </row>
    <row r="11" spans="1:6" x14ac:dyDescent="0.2">
      <c r="A11" s="10" t="s">
        <v>736</v>
      </c>
      <c r="B11" s="10" t="s">
        <v>735</v>
      </c>
      <c r="C11" s="10" t="s">
        <v>734</v>
      </c>
      <c r="D11" s="10">
        <v>2025</v>
      </c>
      <c r="E11" s="10" t="s">
        <v>733</v>
      </c>
      <c r="F11" s="10" t="str">
        <f>HYPERLINK("http://dx.doi.org/10.1051/mattech/2025006","http://dx.doi.org/10.1051/mattech/2025006")</f>
        <v>http://dx.doi.org/10.1051/mattech/2025006</v>
      </c>
    </row>
    <row r="12" spans="1:6" x14ac:dyDescent="0.2">
      <c r="A12" s="10" t="s">
        <v>732</v>
      </c>
      <c r="B12" s="10" t="s">
        <v>731</v>
      </c>
      <c r="C12" s="10" t="s">
        <v>730</v>
      </c>
      <c r="D12" s="10">
        <v>2025</v>
      </c>
      <c r="E12" s="10" t="s">
        <v>729</v>
      </c>
      <c r="F12" s="10" t="str">
        <f>HYPERLINK("http://dx.doi.org/10.1080/0951192X.2025.2478004","http://dx.doi.org/10.1080/0951192X.2025.2478004")</f>
        <v>http://dx.doi.org/10.1080/0951192X.2025.2478004</v>
      </c>
    </row>
    <row r="13" spans="1:6" x14ac:dyDescent="0.2">
      <c r="A13" s="10" t="s">
        <v>728</v>
      </c>
      <c r="B13" s="10" t="s">
        <v>727</v>
      </c>
      <c r="C13" s="10" t="s">
        <v>726</v>
      </c>
      <c r="D13" s="10">
        <v>2025</v>
      </c>
      <c r="E13" s="10" t="s">
        <v>725</v>
      </c>
      <c r="F13" s="10" t="str">
        <f>HYPERLINK("http://dx.doi.org/10.1016/j.jenvman.2025.124982","http://dx.doi.org/10.1016/j.jenvman.2025.124982")</f>
        <v>http://dx.doi.org/10.1016/j.jenvman.2025.124982</v>
      </c>
    </row>
    <row r="14" spans="1:6" x14ac:dyDescent="0.2">
      <c r="A14" s="10" t="s">
        <v>724</v>
      </c>
      <c r="B14" s="10" t="s">
        <v>723</v>
      </c>
      <c r="C14" s="10" t="s">
        <v>722</v>
      </c>
      <c r="D14" s="10">
        <v>2025</v>
      </c>
      <c r="E14" s="10" t="s">
        <v>721</v>
      </c>
      <c r="F14" s="10" t="str">
        <f>HYPERLINK("http://dx.doi.org/10.1016/j.aei.2025.103259","http://dx.doi.org/10.1016/j.aei.2025.103259")</f>
        <v>http://dx.doi.org/10.1016/j.aei.2025.103259</v>
      </c>
    </row>
    <row r="15" spans="1:6" x14ac:dyDescent="0.2">
      <c r="A15" s="10" t="s">
        <v>720</v>
      </c>
      <c r="B15" s="10" t="s">
        <v>719</v>
      </c>
      <c r="C15" s="10" t="s">
        <v>718</v>
      </c>
      <c r="D15" s="10">
        <v>2025</v>
      </c>
      <c r="E15" s="10" t="s">
        <v>717</v>
      </c>
      <c r="F15" s="10" t="str">
        <f>HYPERLINK("http://dx.doi.org/10.24818/EA/2025/68/145","http://dx.doi.org/10.24818/EA/2025/68/145")</f>
        <v>http://dx.doi.org/10.24818/EA/2025/68/145</v>
      </c>
    </row>
    <row r="16" spans="1:6" x14ac:dyDescent="0.2">
      <c r="A16" s="10" t="s">
        <v>716</v>
      </c>
      <c r="B16" s="10" t="s">
        <v>715</v>
      </c>
      <c r="C16" s="10" t="s">
        <v>0</v>
      </c>
      <c r="D16" s="10">
        <v>2025</v>
      </c>
      <c r="E16" s="10" t="s">
        <v>714</v>
      </c>
      <c r="F16" s="10" t="str">
        <f>HYPERLINK("http://dx.doi.org/10.4324/9781003502272-8","http://dx.doi.org/10.4324/9781003502272-8")</f>
        <v>http://dx.doi.org/10.4324/9781003502272-8</v>
      </c>
    </row>
    <row r="17" spans="1:6" x14ac:dyDescent="0.2">
      <c r="A17" s="10" t="s">
        <v>713</v>
      </c>
      <c r="B17" s="10" t="s">
        <v>712</v>
      </c>
      <c r="C17" s="10" t="s">
        <v>711</v>
      </c>
      <c r="D17" s="10">
        <v>2025</v>
      </c>
      <c r="E17" s="10" t="s">
        <v>710</v>
      </c>
      <c r="F17" s="10" t="str">
        <f>HYPERLINK("http://dx.doi.org/10.1007/978-3-031-93508-4_4","http://dx.doi.org/10.1007/978-3-031-93508-4_4")</f>
        <v>http://dx.doi.org/10.1007/978-3-031-93508-4_4</v>
      </c>
    </row>
    <row r="18" spans="1:6" x14ac:dyDescent="0.2">
      <c r="A18" s="10" t="s">
        <v>709</v>
      </c>
      <c r="B18" s="10" t="s">
        <v>708</v>
      </c>
      <c r="C18" s="10" t="s">
        <v>707</v>
      </c>
      <c r="D18" s="10">
        <v>2025</v>
      </c>
      <c r="E18" s="10" t="s">
        <v>706</v>
      </c>
      <c r="F18" s="10" t="str">
        <f>HYPERLINK("http://dx.doi.org/10.15488/18885","http://dx.doi.org/10.15488/18885")</f>
        <v>http://dx.doi.org/10.15488/18885</v>
      </c>
    </row>
    <row r="19" spans="1:6" x14ac:dyDescent="0.2">
      <c r="A19" s="10" t="s">
        <v>705</v>
      </c>
      <c r="B19" s="10" t="s">
        <v>704</v>
      </c>
      <c r="C19" s="10" t="s">
        <v>703</v>
      </c>
      <c r="D19" s="10">
        <v>2025</v>
      </c>
      <c r="E19" s="10" t="s">
        <v>702</v>
      </c>
      <c r="F19" s="10" t="str">
        <f>HYPERLINK("http://dx.doi.org/10.1007/978-3-031-83432-5_29","http://dx.doi.org/10.1007/978-3-031-83432-5_29")</f>
        <v>http://dx.doi.org/10.1007/978-3-031-83432-5_29</v>
      </c>
    </row>
    <row r="20" spans="1:6" x14ac:dyDescent="0.2">
      <c r="A20" s="10" t="s">
        <v>701</v>
      </c>
      <c r="B20" s="10" t="s">
        <v>700</v>
      </c>
      <c r="C20" s="10" t="s">
        <v>699</v>
      </c>
      <c r="D20" s="10">
        <v>2024</v>
      </c>
      <c r="E20" s="10" t="s">
        <v>698</v>
      </c>
      <c r="F20" s="10" t="str">
        <f>HYPERLINK("http://dx.doi.org/10.24867/IJIEM-2024-4-367","http://dx.doi.org/10.24867/IJIEM-2024-4-367")</f>
        <v>http://dx.doi.org/10.24867/IJIEM-2024-4-367</v>
      </c>
    </row>
    <row r="21" spans="1:6" x14ac:dyDescent="0.2">
      <c r="A21" s="10" t="s">
        <v>697</v>
      </c>
      <c r="B21" s="10" t="s">
        <v>696</v>
      </c>
      <c r="C21" s="10" t="s">
        <v>695</v>
      </c>
      <c r="D21" s="10">
        <v>2024</v>
      </c>
      <c r="E21" s="10" t="s">
        <v>694</v>
      </c>
      <c r="F21" s="10" t="str">
        <f>HYPERLINK("http://dx.doi.org/10.3389/feduc.2024.1415800","http://dx.doi.org/10.3389/feduc.2024.1415800")</f>
        <v>http://dx.doi.org/10.3389/feduc.2024.1415800</v>
      </c>
    </row>
    <row r="22" spans="1:6" x14ac:dyDescent="0.2">
      <c r="A22" s="10" t="s">
        <v>693</v>
      </c>
      <c r="B22" s="10" t="s">
        <v>692</v>
      </c>
      <c r="C22" s="10" t="s">
        <v>691</v>
      </c>
      <c r="D22" s="10">
        <v>2024</v>
      </c>
      <c r="E22" s="10" t="s">
        <v>690</v>
      </c>
      <c r="F22" s="10" t="str">
        <f>HYPERLINK("http://dx.doi.org/10.3390/su16167166","http://dx.doi.org/10.3390/su16167166")</f>
        <v>http://dx.doi.org/10.3390/su16167166</v>
      </c>
    </row>
    <row r="23" spans="1:6" x14ac:dyDescent="0.2">
      <c r="A23" s="10" t="s">
        <v>689</v>
      </c>
      <c r="B23" s="10" t="s">
        <v>688</v>
      </c>
      <c r="C23" s="10" t="s">
        <v>687</v>
      </c>
      <c r="D23" s="10">
        <v>2024</v>
      </c>
      <c r="E23" s="10" t="s">
        <v>686</v>
      </c>
      <c r="F23" s="10" t="str">
        <f>HYPERLINK("http://dx.doi.org/10.1108/MRR-07-2023-0496","http://dx.doi.org/10.1108/MRR-07-2023-0496")</f>
        <v>http://dx.doi.org/10.1108/MRR-07-2023-0496</v>
      </c>
    </row>
    <row r="24" spans="1:6" x14ac:dyDescent="0.2">
      <c r="A24" s="10" t="s">
        <v>685</v>
      </c>
      <c r="B24" s="10" t="s">
        <v>684</v>
      </c>
      <c r="C24" s="10" t="s">
        <v>683</v>
      </c>
      <c r="D24" s="10">
        <v>2025</v>
      </c>
      <c r="E24" s="10" t="s">
        <v>682</v>
      </c>
      <c r="F24" s="10" t="str">
        <f>HYPERLINK("http://dx.doi.org/10.1080/00207543.2024.2372009","http://dx.doi.org/10.1080/00207543.2024.2372009")</f>
        <v>http://dx.doi.org/10.1080/00207543.2024.2372009</v>
      </c>
    </row>
    <row r="25" spans="1:6" x14ac:dyDescent="0.2">
      <c r="A25" s="10" t="s">
        <v>681</v>
      </c>
      <c r="B25" s="10" t="s">
        <v>680</v>
      </c>
      <c r="C25" s="10" t="s">
        <v>679</v>
      </c>
      <c r="D25" s="10">
        <v>2025</v>
      </c>
      <c r="E25" s="10" t="s">
        <v>678</v>
      </c>
      <c r="F25" s="10" t="str">
        <f>HYPERLINK("http://dx.doi.org/10.1108/JES-02-2024-0067","http://dx.doi.org/10.1108/JES-02-2024-0067")</f>
        <v>http://dx.doi.org/10.1108/JES-02-2024-0067</v>
      </c>
    </row>
    <row r="26" spans="1:6" x14ac:dyDescent="0.2">
      <c r="A26" s="10" t="s">
        <v>677</v>
      </c>
      <c r="B26" s="10" t="s">
        <v>676</v>
      </c>
      <c r="C26" s="10" t="s">
        <v>675</v>
      </c>
      <c r="D26" s="10">
        <v>2025</v>
      </c>
      <c r="E26" s="10" t="s">
        <v>674</v>
      </c>
      <c r="F26" s="10" t="str">
        <f>HYPERLINK("http://dx.doi.org/10.1080/10447318.2024.2319914","http://dx.doi.org/10.1080/10447318.2024.2319914")</f>
        <v>http://dx.doi.org/10.1080/10447318.2024.2319914</v>
      </c>
    </row>
    <row r="27" spans="1:6" x14ac:dyDescent="0.2">
      <c r="A27" s="10" t="s">
        <v>673</v>
      </c>
      <c r="B27" s="10" t="s">
        <v>672</v>
      </c>
      <c r="C27" s="10" t="s">
        <v>671</v>
      </c>
      <c r="D27" s="10">
        <v>2024</v>
      </c>
      <c r="E27" s="10" t="s">
        <v>670</v>
      </c>
      <c r="F27" s="10" t="str">
        <f>HYPERLINK("http://dx.doi.org/10.1016/j.teler.2024.100124","http://dx.doi.org/10.1016/j.teler.2024.100124")</f>
        <v>http://dx.doi.org/10.1016/j.teler.2024.100124</v>
      </c>
    </row>
    <row r="28" spans="1:6" x14ac:dyDescent="0.2">
      <c r="A28" s="10" t="s">
        <v>669</v>
      </c>
      <c r="B28" s="10" t="s">
        <v>668</v>
      </c>
      <c r="C28" s="10" t="s">
        <v>667</v>
      </c>
      <c r="D28" s="10">
        <v>2025</v>
      </c>
      <c r="E28" s="10" t="s">
        <v>666</v>
      </c>
      <c r="F28" s="10" t="str">
        <f>HYPERLINK("http://dx.doi.org/10.1109/TASE.2024.3360476","http://dx.doi.org/10.1109/TASE.2024.3360476")</f>
        <v>http://dx.doi.org/10.1109/TASE.2024.3360476</v>
      </c>
    </row>
    <row r="29" spans="1:6" x14ac:dyDescent="0.2">
      <c r="A29" s="10" t="s">
        <v>665</v>
      </c>
      <c r="B29" s="10" t="s">
        <v>664</v>
      </c>
      <c r="C29" s="10" t="s">
        <v>663</v>
      </c>
      <c r="D29" s="10">
        <v>2024</v>
      </c>
      <c r="E29" s="10" t="s">
        <v>662</v>
      </c>
      <c r="F29" s="10" t="str">
        <f>HYPERLINK("http://dx.doi.org/10.3390/economies12020035","http://dx.doi.org/10.3390/economies12020035")</f>
        <v>http://dx.doi.org/10.3390/economies12020035</v>
      </c>
    </row>
    <row r="30" spans="1:6" x14ac:dyDescent="0.2">
      <c r="A30" s="10" t="s">
        <v>661</v>
      </c>
      <c r="B30" s="10" t="s">
        <v>660</v>
      </c>
      <c r="C30" s="10" t="s">
        <v>659</v>
      </c>
      <c r="D30" s="10">
        <v>2024</v>
      </c>
      <c r="E30" s="10" t="s">
        <v>658</v>
      </c>
      <c r="F30" s="10" t="str">
        <f>HYPERLINK("http://dx.doi.org/10.1016/j.cie.2024.109896","http://dx.doi.org/10.1016/j.cie.2024.109896")</f>
        <v>http://dx.doi.org/10.1016/j.cie.2024.109896</v>
      </c>
    </row>
    <row r="31" spans="1:6" x14ac:dyDescent="0.2">
      <c r="A31" s="10" t="s">
        <v>657</v>
      </c>
      <c r="B31" s="10" t="s">
        <v>656</v>
      </c>
      <c r="C31" s="10" t="s">
        <v>655</v>
      </c>
      <c r="D31" s="10">
        <v>2025</v>
      </c>
      <c r="E31" s="10" t="s">
        <v>654</v>
      </c>
      <c r="F31" s="10" t="str">
        <f>HYPERLINK("http://dx.doi.org/10.1108/BIJ-02-2023-0108","http://dx.doi.org/10.1108/BIJ-02-2023-0108")</f>
        <v>http://dx.doi.org/10.1108/BIJ-02-2023-0108</v>
      </c>
    </row>
    <row r="32" spans="1:6" x14ac:dyDescent="0.2">
      <c r="A32" s="10" t="s">
        <v>653</v>
      </c>
      <c r="B32" s="10" t="s">
        <v>652</v>
      </c>
      <c r="C32" s="10" t="s">
        <v>651</v>
      </c>
      <c r="D32" s="10">
        <v>2024</v>
      </c>
      <c r="E32" s="10" t="s">
        <v>650</v>
      </c>
      <c r="F32" s="10" t="str">
        <f>HYPERLINK("http://dx.doi.org/10.1007/978-3-031-65894-5_29","http://dx.doi.org/10.1007/978-3-031-65894-5_29")</f>
        <v>http://dx.doi.org/10.1007/978-3-031-65894-5_29</v>
      </c>
    </row>
    <row r="33" spans="1:6" x14ac:dyDescent="0.2">
      <c r="A33" s="10" t="s">
        <v>649</v>
      </c>
      <c r="B33" s="10" t="s">
        <v>648</v>
      </c>
      <c r="C33" s="10" t="s">
        <v>647</v>
      </c>
      <c r="D33" s="10">
        <v>2024</v>
      </c>
      <c r="E33" s="10" t="s">
        <v>646</v>
      </c>
      <c r="F33" s="10" t="str">
        <f>HYPERLINK("http://dx.doi.org/10.1109/SEAA64295.2024.00081","http://dx.doi.org/10.1109/SEAA64295.2024.00081")</f>
        <v>http://dx.doi.org/10.1109/SEAA64295.2024.00081</v>
      </c>
    </row>
    <row r="34" spans="1:6" x14ac:dyDescent="0.2">
      <c r="A34" s="10" t="s">
        <v>645</v>
      </c>
      <c r="B34" s="10" t="s">
        <v>644</v>
      </c>
      <c r="C34" s="10" t="s">
        <v>643</v>
      </c>
      <c r="D34" s="10">
        <v>2024</v>
      </c>
      <c r="E34" s="10" t="s">
        <v>0</v>
      </c>
      <c r="F34" s="10" t="s">
        <v>0</v>
      </c>
    </row>
    <row r="35" spans="1:6" x14ac:dyDescent="0.2">
      <c r="A35" s="10" t="s">
        <v>642</v>
      </c>
      <c r="B35" s="10" t="s">
        <v>641</v>
      </c>
      <c r="C35" s="10" t="s">
        <v>640</v>
      </c>
      <c r="D35" s="10">
        <v>2024</v>
      </c>
      <c r="E35" s="10" t="s">
        <v>639</v>
      </c>
      <c r="F35" s="10" t="str">
        <f>HYPERLINK("http://dx.doi.org/10.1109/EDUCON60312.2024.10578796","http://dx.doi.org/10.1109/EDUCON60312.2024.10578796")</f>
        <v>http://dx.doi.org/10.1109/EDUCON60312.2024.10578796</v>
      </c>
    </row>
    <row r="36" spans="1:6" x14ac:dyDescent="0.2">
      <c r="A36" s="10" t="s">
        <v>638</v>
      </c>
      <c r="B36" s="10" t="s">
        <v>637</v>
      </c>
      <c r="C36" s="10" t="s">
        <v>636</v>
      </c>
      <c r="D36" s="10">
        <v>2024</v>
      </c>
      <c r="E36" s="10" t="s">
        <v>635</v>
      </c>
      <c r="F36" s="10" t="str">
        <f>HYPERLINK("http://dx.doi.org/10.3233/ATDE240209","http://dx.doi.org/10.3233/ATDE240209")</f>
        <v>http://dx.doi.org/10.3233/ATDE240209</v>
      </c>
    </row>
    <row r="37" spans="1:6" x14ac:dyDescent="0.2">
      <c r="A37" s="10" t="s">
        <v>634</v>
      </c>
      <c r="B37" s="10" t="s">
        <v>633</v>
      </c>
      <c r="C37" s="10" t="s">
        <v>632</v>
      </c>
      <c r="D37" s="10">
        <v>2024</v>
      </c>
      <c r="E37" s="10" t="s">
        <v>631</v>
      </c>
      <c r="F37" s="10" t="str">
        <f>HYPERLINK("http://dx.doi.org/10.1109/WEEF-GEDC63419.2024.10854929","http://dx.doi.org/10.1109/WEEF-GEDC63419.2024.10854929")</f>
        <v>http://dx.doi.org/10.1109/WEEF-GEDC63419.2024.10854929</v>
      </c>
    </row>
    <row r="38" spans="1:6" x14ac:dyDescent="0.2">
      <c r="A38" s="10" t="s">
        <v>630</v>
      </c>
      <c r="B38" s="10" t="s">
        <v>629</v>
      </c>
      <c r="C38" s="10" t="s">
        <v>628</v>
      </c>
      <c r="D38" s="10">
        <v>2024</v>
      </c>
      <c r="E38" s="10" t="s">
        <v>627</v>
      </c>
      <c r="F38" s="10" t="str">
        <f>HYPERLINK("http://dx.doi.org/10.1109/EDUCON60312.2024.10578632","http://dx.doi.org/10.1109/EDUCON60312.2024.10578632")</f>
        <v>http://dx.doi.org/10.1109/EDUCON60312.2024.10578632</v>
      </c>
    </row>
    <row r="39" spans="1:6" x14ac:dyDescent="0.2">
      <c r="A39" s="10" t="s">
        <v>626</v>
      </c>
      <c r="B39" s="10" t="s">
        <v>625</v>
      </c>
      <c r="C39" s="10" t="s">
        <v>624</v>
      </c>
      <c r="D39" s="10">
        <v>2024</v>
      </c>
      <c r="E39" s="10" t="s">
        <v>623</v>
      </c>
      <c r="F39" s="10" t="str">
        <f>HYPERLINK("http://dx.doi.org/10.1109/EDUCON60312.2024.10578850","http://dx.doi.org/10.1109/EDUCON60312.2024.10578850")</f>
        <v>http://dx.doi.org/10.1109/EDUCON60312.2024.10578850</v>
      </c>
    </row>
    <row r="40" spans="1:6" x14ac:dyDescent="0.2">
      <c r="A40" s="10" t="s">
        <v>622</v>
      </c>
      <c r="B40" s="10" t="s">
        <v>621</v>
      </c>
      <c r="C40" s="10" t="s">
        <v>620</v>
      </c>
      <c r="D40" s="10">
        <v>2024</v>
      </c>
      <c r="E40" s="10" t="s">
        <v>619</v>
      </c>
      <c r="F40" s="10" t="str">
        <f>HYPERLINK("http://dx.doi.org/10.1145/3685651.3686701","http://dx.doi.org/10.1145/3685651.3686701")</f>
        <v>http://dx.doi.org/10.1145/3685651.3686701</v>
      </c>
    </row>
    <row r="41" spans="1:6" x14ac:dyDescent="0.2">
      <c r="A41" s="10" t="s">
        <v>618</v>
      </c>
      <c r="B41" s="10" t="s">
        <v>617</v>
      </c>
      <c r="C41" s="10" t="s">
        <v>616</v>
      </c>
      <c r="D41" s="10">
        <v>2024</v>
      </c>
      <c r="E41" s="10" t="s">
        <v>615</v>
      </c>
      <c r="F41" s="10" t="str">
        <f>HYPERLINK("http://dx.doi.org/10.1109/IST63414.2024.10759201","http://dx.doi.org/10.1109/IST63414.2024.10759201")</f>
        <v>http://dx.doi.org/10.1109/IST63414.2024.10759201</v>
      </c>
    </row>
    <row r="42" spans="1:6" x14ac:dyDescent="0.2">
      <c r="A42" s="10" t="s">
        <v>614</v>
      </c>
      <c r="B42" s="10" t="s">
        <v>613</v>
      </c>
      <c r="C42" s="10" t="s">
        <v>612</v>
      </c>
      <c r="D42" s="10">
        <v>2024</v>
      </c>
      <c r="E42" s="10" t="s">
        <v>611</v>
      </c>
      <c r="F42" s="10" t="str">
        <f>HYPERLINK("http://dx.doi.org/10.1109/NOMS59830.2024.10575896","http://dx.doi.org/10.1109/NOMS59830.2024.10575896")</f>
        <v>http://dx.doi.org/10.1109/NOMS59830.2024.10575896</v>
      </c>
    </row>
    <row r="43" spans="1:6" x14ac:dyDescent="0.2">
      <c r="A43" s="10" t="s">
        <v>610</v>
      </c>
      <c r="B43" s="10" t="s">
        <v>609</v>
      </c>
      <c r="C43" s="10" t="s">
        <v>608</v>
      </c>
      <c r="D43" s="10">
        <v>2024</v>
      </c>
      <c r="E43" s="10" t="s">
        <v>607</v>
      </c>
      <c r="F43" s="10" t="str">
        <f>HYPERLINK("http://dx.doi.org/10.1109/ICCC62069.2024.10569896","http://dx.doi.org/10.1109/ICCC62069.2024.10569896")</f>
        <v>http://dx.doi.org/10.1109/ICCC62069.2024.10569896</v>
      </c>
    </row>
    <row r="44" spans="1:6" x14ac:dyDescent="0.2">
      <c r="A44" s="10" t="s">
        <v>606</v>
      </c>
      <c r="B44" s="10" t="s">
        <v>605</v>
      </c>
      <c r="C44" s="10" t="s">
        <v>604</v>
      </c>
      <c r="D44" s="10">
        <v>2024</v>
      </c>
      <c r="E44" s="10" t="s">
        <v>603</v>
      </c>
      <c r="F44" s="10" t="str">
        <f>HYPERLINK("http://dx.doi.org/10.1007/978-3-031-65894-5_31","http://dx.doi.org/10.1007/978-3-031-65894-5_31")</f>
        <v>http://dx.doi.org/10.1007/978-3-031-65894-5_31</v>
      </c>
    </row>
    <row r="45" spans="1:6" x14ac:dyDescent="0.2">
      <c r="A45" s="10" t="s">
        <v>602</v>
      </c>
      <c r="B45" s="10" t="s">
        <v>601</v>
      </c>
      <c r="C45" s="10" t="s">
        <v>600</v>
      </c>
      <c r="D45" s="10">
        <v>2024</v>
      </c>
      <c r="E45" s="10" t="s">
        <v>599</v>
      </c>
      <c r="F45" s="10" t="str">
        <f>HYPERLINK("http://dx.doi.org/10.1007/978-3-031-71629-4_15","http://dx.doi.org/10.1007/978-3-031-71629-4_15")</f>
        <v>http://dx.doi.org/10.1007/978-3-031-71629-4_15</v>
      </c>
    </row>
    <row r="46" spans="1:6" x14ac:dyDescent="0.2">
      <c r="A46" s="10" t="s">
        <v>598</v>
      </c>
      <c r="B46" s="10" t="s">
        <v>597</v>
      </c>
      <c r="C46" s="10" t="s">
        <v>596</v>
      </c>
      <c r="D46" s="10">
        <v>2024</v>
      </c>
      <c r="E46" s="10" t="s">
        <v>595</v>
      </c>
      <c r="F46" s="10" t="str">
        <f>HYPERLINK("http://dx.doi.org/10.1007/978-3-031-70465-9_20","http://dx.doi.org/10.1007/978-3-031-70465-9_20")</f>
        <v>http://dx.doi.org/10.1007/978-3-031-70465-9_20</v>
      </c>
    </row>
    <row r="47" spans="1:6" x14ac:dyDescent="0.2">
      <c r="A47" s="10" t="s">
        <v>317</v>
      </c>
      <c r="B47" s="10" t="s">
        <v>594</v>
      </c>
      <c r="C47" s="10" t="s">
        <v>593</v>
      </c>
      <c r="D47" s="10">
        <v>2024</v>
      </c>
      <c r="E47" s="10" t="s">
        <v>592</v>
      </c>
      <c r="F47" s="10" t="str">
        <f>HYPERLINK("http://dx.doi.org/10.1080/00207543.2023.2291814","http://dx.doi.org/10.1080/00207543.2023.2291814")</f>
        <v>http://dx.doi.org/10.1080/00207543.2023.2291814</v>
      </c>
    </row>
    <row r="48" spans="1:6" x14ac:dyDescent="0.2">
      <c r="A48" s="10" t="s">
        <v>591</v>
      </c>
      <c r="B48" s="10" t="s">
        <v>590</v>
      </c>
      <c r="C48" s="10" t="s">
        <v>589</v>
      </c>
      <c r="D48" s="10">
        <v>2023</v>
      </c>
      <c r="E48" s="10" t="s">
        <v>588</v>
      </c>
      <c r="F48" s="10" t="str">
        <f>HYPERLINK("http://dx.doi.org/10.3390/su152316433","http://dx.doi.org/10.3390/su152316433")</f>
        <v>http://dx.doi.org/10.3390/su152316433</v>
      </c>
    </row>
    <row r="49" spans="1:6" x14ac:dyDescent="0.2">
      <c r="A49" s="10" t="s">
        <v>587</v>
      </c>
      <c r="B49" s="10" t="s">
        <v>586</v>
      </c>
      <c r="C49" s="10" t="s">
        <v>585</v>
      </c>
      <c r="D49" s="10">
        <v>2024</v>
      </c>
      <c r="E49" s="10" t="s">
        <v>584</v>
      </c>
      <c r="F49" s="10" t="str">
        <f>HYPERLINK("http://dx.doi.org/10.1080/0951192X.2023.2278105","http://dx.doi.org/10.1080/0951192X.2023.2278105")</f>
        <v>http://dx.doi.org/10.1080/0951192X.2023.2278105</v>
      </c>
    </row>
    <row r="50" spans="1:6" x14ac:dyDescent="0.2">
      <c r="A50" s="10" t="s">
        <v>583</v>
      </c>
      <c r="B50" s="10" t="s">
        <v>582</v>
      </c>
      <c r="C50" s="10" t="s">
        <v>581</v>
      </c>
      <c r="D50" s="10">
        <v>2023</v>
      </c>
      <c r="E50" s="10" t="s">
        <v>580</v>
      </c>
      <c r="F50" s="10" t="str">
        <f>HYPERLINK("http://dx.doi.org/10.1016/j.jik.2023.100445","http://dx.doi.org/10.1016/j.jik.2023.100445")</f>
        <v>http://dx.doi.org/10.1016/j.jik.2023.100445</v>
      </c>
    </row>
    <row r="51" spans="1:6" x14ac:dyDescent="0.2">
      <c r="A51" s="10" t="s">
        <v>579</v>
      </c>
      <c r="B51" s="10" t="s">
        <v>578</v>
      </c>
      <c r="C51" s="10" t="s">
        <v>577</v>
      </c>
      <c r="D51" s="10">
        <v>2023</v>
      </c>
      <c r="E51" s="10" t="s">
        <v>576</v>
      </c>
      <c r="F51" s="10" t="str">
        <f>HYPERLINK("http://dx.doi.org/10.1016/j.techfore.2023.122844","http://dx.doi.org/10.1016/j.techfore.2023.122844")</f>
        <v>http://dx.doi.org/10.1016/j.techfore.2023.122844</v>
      </c>
    </row>
    <row r="52" spans="1:6" x14ac:dyDescent="0.2">
      <c r="A52" s="10" t="s">
        <v>575</v>
      </c>
      <c r="B52" s="10" t="s">
        <v>574</v>
      </c>
      <c r="C52" s="10" t="s">
        <v>573</v>
      </c>
      <c r="D52" s="10">
        <v>2023</v>
      </c>
      <c r="E52" s="10" t="s">
        <v>572</v>
      </c>
      <c r="F52" s="10" t="str">
        <f>HYPERLINK("http://dx.doi.org/10.1016/j.jclepro.2023.139011","http://dx.doi.org/10.1016/j.jclepro.2023.139011")</f>
        <v>http://dx.doi.org/10.1016/j.jclepro.2023.139011</v>
      </c>
    </row>
    <row r="53" spans="1:6" x14ac:dyDescent="0.2">
      <c r="A53" s="10" t="s">
        <v>571</v>
      </c>
      <c r="B53" s="10" t="s">
        <v>570</v>
      </c>
      <c r="C53" s="10" t="s">
        <v>569</v>
      </c>
      <c r="D53" s="10">
        <v>2023</v>
      </c>
      <c r="E53" s="10" t="s">
        <v>568</v>
      </c>
      <c r="F53" s="10" t="str">
        <f>HYPERLINK("http://dx.doi.org/10.30657/pea.2023.29.29","http://dx.doi.org/10.30657/pea.2023.29.29")</f>
        <v>http://dx.doi.org/10.30657/pea.2023.29.29</v>
      </c>
    </row>
    <row r="54" spans="1:6" x14ac:dyDescent="0.2">
      <c r="A54" s="10" t="s">
        <v>567</v>
      </c>
      <c r="B54" s="10" t="s">
        <v>566</v>
      </c>
      <c r="C54" s="10" t="s">
        <v>565</v>
      </c>
      <c r="D54" s="10">
        <v>2023</v>
      </c>
      <c r="E54" s="10" t="s">
        <v>564</v>
      </c>
      <c r="F54" s="10" t="str">
        <f>HYPERLINK("http://dx.doi.org/10.1016/j.heliyon.2023.e18670","http://dx.doi.org/10.1016/j.heliyon.2023.e18670")</f>
        <v>http://dx.doi.org/10.1016/j.heliyon.2023.e18670</v>
      </c>
    </row>
    <row r="55" spans="1:6" x14ac:dyDescent="0.2">
      <c r="A55" s="10" t="s">
        <v>563</v>
      </c>
      <c r="B55" s="10" t="s">
        <v>562</v>
      </c>
      <c r="C55" s="10" t="s">
        <v>561</v>
      </c>
      <c r="D55" s="10">
        <v>2023</v>
      </c>
      <c r="E55" s="10" t="s">
        <v>560</v>
      </c>
      <c r="F55" s="10" t="str">
        <f>HYPERLINK("http://dx.doi.org/10.1080/00207543.2023.2240912","http://dx.doi.org/10.1080/00207543.2023.2240912")</f>
        <v>http://dx.doi.org/10.1080/00207543.2023.2240912</v>
      </c>
    </row>
    <row r="56" spans="1:6" x14ac:dyDescent="0.2">
      <c r="A56" s="10" t="s">
        <v>559</v>
      </c>
      <c r="B56" s="10" t="s">
        <v>558</v>
      </c>
      <c r="C56" s="10" t="s">
        <v>557</v>
      </c>
      <c r="D56" s="10">
        <v>2023</v>
      </c>
      <c r="E56" s="10" t="s">
        <v>556</v>
      </c>
      <c r="F56" s="10" t="str">
        <f>HYPERLINK("http://dx.doi.org/10.1016/j.cirp.2023.04.050","http://dx.doi.org/10.1016/j.cirp.2023.04.050")</f>
        <v>http://dx.doi.org/10.1016/j.cirp.2023.04.050</v>
      </c>
    </row>
    <row r="57" spans="1:6" x14ac:dyDescent="0.2">
      <c r="A57" s="10" t="s">
        <v>555</v>
      </c>
      <c r="B57" s="10" t="s">
        <v>554</v>
      </c>
      <c r="C57" s="10" t="s">
        <v>553</v>
      </c>
      <c r="D57" s="10">
        <v>2023</v>
      </c>
      <c r="E57" s="10" t="s">
        <v>552</v>
      </c>
      <c r="F57" s="10" t="str">
        <f>HYPERLINK("http://dx.doi.org/10.1016/j.cirp.2023.04.039","http://dx.doi.org/10.1016/j.cirp.2023.04.039")</f>
        <v>http://dx.doi.org/10.1016/j.cirp.2023.04.039</v>
      </c>
    </row>
    <row r="58" spans="1:6" x14ac:dyDescent="0.2">
      <c r="A58" s="10" t="s">
        <v>551</v>
      </c>
      <c r="B58" s="10" t="s">
        <v>550</v>
      </c>
      <c r="C58" s="10" t="s">
        <v>549</v>
      </c>
      <c r="D58" s="10">
        <v>2023</v>
      </c>
      <c r="E58" s="10" t="s">
        <v>548</v>
      </c>
      <c r="F58" s="10" t="str">
        <f>HYPERLINK("http://dx.doi.org/10.3390/app13148547","http://dx.doi.org/10.3390/app13148547")</f>
        <v>http://dx.doi.org/10.3390/app13148547</v>
      </c>
    </row>
    <row r="59" spans="1:6" x14ac:dyDescent="0.2">
      <c r="A59" s="10" t="s">
        <v>547</v>
      </c>
      <c r="B59" s="10" t="s">
        <v>546</v>
      </c>
      <c r="C59" s="10" t="s">
        <v>545</v>
      </c>
      <c r="D59" s="10">
        <v>2023</v>
      </c>
      <c r="E59" s="10" t="s">
        <v>544</v>
      </c>
      <c r="F59" s="10" t="str">
        <f>HYPERLINK("http://dx.doi.org/10.3390/su151411371","http://dx.doi.org/10.3390/su151411371")</f>
        <v>http://dx.doi.org/10.3390/su151411371</v>
      </c>
    </row>
    <row r="60" spans="1:6" x14ac:dyDescent="0.2">
      <c r="A60" s="10" t="s">
        <v>543</v>
      </c>
      <c r="B60" s="10" t="s">
        <v>542</v>
      </c>
      <c r="C60" s="10" t="s">
        <v>541</v>
      </c>
      <c r="D60" s="10">
        <v>2023</v>
      </c>
      <c r="E60" s="10" t="s">
        <v>540</v>
      </c>
      <c r="F60" s="10" t="str">
        <f>HYPERLINK("http://dx.doi.org/10.3390/su15097472","http://dx.doi.org/10.3390/su15097472")</f>
        <v>http://dx.doi.org/10.3390/su15097472</v>
      </c>
    </row>
    <row r="61" spans="1:6" x14ac:dyDescent="0.2">
      <c r="A61" s="10" t="s">
        <v>539</v>
      </c>
      <c r="B61" s="10" t="s">
        <v>538</v>
      </c>
      <c r="C61" s="10" t="s">
        <v>537</v>
      </c>
      <c r="D61" s="10">
        <v>2023</v>
      </c>
      <c r="E61" s="10" t="s">
        <v>536</v>
      </c>
      <c r="F61" s="10" t="str">
        <f>HYPERLINK("http://dx.doi.org/10.3389/feduc.2023.1150190","http://dx.doi.org/10.3389/feduc.2023.1150190")</f>
        <v>http://dx.doi.org/10.3389/feduc.2023.1150190</v>
      </c>
    </row>
    <row r="62" spans="1:6" x14ac:dyDescent="0.2">
      <c r="A62" s="10" t="s">
        <v>535</v>
      </c>
      <c r="B62" s="10" t="s">
        <v>534</v>
      </c>
      <c r="C62" s="10" t="s">
        <v>533</v>
      </c>
      <c r="D62" s="10">
        <v>2023</v>
      </c>
      <c r="E62" s="10" t="s">
        <v>532</v>
      </c>
      <c r="F62" s="10" t="str">
        <f>HYPERLINK("http://dx.doi.org/10.3390/su15086981","http://dx.doi.org/10.3390/su15086981")</f>
        <v>http://dx.doi.org/10.3390/su15086981</v>
      </c>
    </row>
    <row r="63" spans="1:6" x14ac:dyDescent="0.2">
      <c r="A63" s="10" t="s">
        <v>531</v>
      </c>
      <c r="B63" s="10" t="s">
        <v>530</v>
      </c>
      <c r="C63" s="10" t="s">
        <v>529</v>
      </c>
      <c r="D63" s="10">
        <v>2025</v>
      </c>
      <c r="E63" s="10" t="s">
        <v>528</v>
      </c>
      <c r="F63" s="10" t="str">
        <f>HYPERLINK("http://dx.doi.org/10.1007/s10479-023-05245-1","http://dx.doi.org/10.1007/s10479-023-05245-1")</f>
        <v>http://dx.doi.org/10.1007/s10479-023-05245-1</v>
      </c>
    </row>
    <row r="64" spans="1:6" x14ac:dyDescent="0.2">
      <c r="A64" s="10" t="s">
        <v>527</v>
      </c>
      <c r="B64" s="10" t="s">
        <v>526</v>
      </c>
      <c r="C64" s="10" t="s">
        <v>525</v>
      </c>
      <c r="D64" s="10">
        <v>2023</v>
      </c>
      <c r="E64" s="10" t="s">
        <v>524</v>
      </c>
      <c r="F64" s="10" t="str">
        <f>HYPERLINK("http://dx.doi.org/10.24425/mper.2023.145368","http://dx.doi.org/10.24425/mper.2023.145368")</f>
        <v>http://dx.doi.org/10.24425/mper.2023.145368</v>
      </c>
    </row>
    <row r="65" spans="1:6" x14ac:dyDescent="0.2">
      <c r="A65" s="10" t="s">
        <v>523</v>
      </c>
      <c r="B65" s="10" t="s">
        <v>522</v>
      </c>
      <c r="C65" s="10" t="s">
        <v>521</v>
      </c>
      <c r="D65" s="10">
        <v>2023</v>
      </c>
      <c r="E65" s="10" t="s">
        <v>520</v>
      </c>
      <c r="F65" s="10" t="str">
        <f>HYPERLINK("http://dx.doi.org/10.1016/j.jii.2023.100437","http://dx.doi.org/10.1016/j.jii.2023.100437")</f>
        <v>http://dx.doi.org/10.1016/j.jii.2023.100437</v>
      </c>
    </row>
    <row r="66" spans="1:6" x14ac:dyDescent="0.2">
      <c r="A66" s="10" t="s">
        <v>519</v>
      </c>
      <c r="B66" s="10" t="s">
        <v>518</v>
      </c>
      <c r="C66" s="10" t="s">
        <v>517</v>
      </c>
      <c r="D66" s="10">
        <v>2023</v>
      </c>
      <c r="E66" s="10" t="s">
        <v>516</v>
      </c>
      <c r="F66" s="10" t="str">
        <f>HYPERLINK("http://dx.doi.org/10.3390/app13031637","http://dx.doi.org/10.3390/app13031637")</f>
        <v>http://dx.doi.org/10.3390/app13031637</v>
      </c>
    </row>
    <row r="67" spans="1:6" x14ac:dyDescent="0.2">
      <c r="A67" s="10" t="s">
        <v>515</v>
      </c>
      <c r="B67" s="10" t="s">
        <v>514</v>
      </c>
      <c r="C67" s="10" t="s">
        <v>513</v>
      </c>
      <c r="D67" s="10">
        <v>2023</v>
      </c>
      <c r="E67" s="10" t="s">
        <v>512</v>
      </c>
      <c r="F67" s="10" t="str">
        <f>HYPERLINK("http://dx.doi.org/10.3390/su15032781","http://dx.doi.org/10.3390/su15032781")</f>
        <v>http://dx.doi.org/10.3390/su15032781</v>
      </c>
    </row>
    <row r="68" spans="1:6" x14ac:dyDescent="0.2">
      <c r="A68" s="10" t="s">
        <v>511</v>
      </c>
      <c r="B68" s="10" t="s">
        <v>510</v>
      </c>
      <c r="C68" s="10" t="s">
        <v>509</v>
      </c>
      <c r="D68" s="10">
        <v>2023</v>
      </c>
      <c r="E68" s="10" t="s">
        <v>508</v>
      </c>
      <c r="F68" s="10" t="str">
        <f>HYPERLINK("http://dx.doi.org/10.1016/j.jmsy.2023.01.004","http://dx.doi.org/10.1016/j.jmsy.2023.01.004")</f>
        <v>http://dx.doi.org/10.1016/j.jmsy.2023.01.004</v>
      </c>
    </row>
    <row r="69" spans="1:6" x14ac:dyDescent="0.2">
      <c r="A69" s="10" t="s">
        <v>507</v>
      </c>
      <c r="B69" s="10" t="s">
        <v>506</v>
      </c>
      <c r="C69" s="10" t="s">
        <v>505</v>
      </c>
      <c r="D69" s="10">
        <v>2023</v>
      </c>
      <c r="E69" s="10" t="s">
        <v>504</v>
      </c>
      <c r="F69" s="10" t="str">
        <f>HYPERLINK("http://dx.doi.org/10.1016/j.jbusres.2023.113709","http://dx.doi.org/10.1016/j.jbusres.2023.113709")</f>
        <v>http://dx.doi.org/10.1016/j.jbusres.2023.113709</v>
      </c>
    </row>
    <row r="70" spans="1:6" x14ac:dyDescent="0.2">
      <c r="A70" s="10" t="s">
        <v>503</v>
      </c>
      <c r="B70" s="10" t="s">
        <v>502</v>
      </c>
      <c r="C70" s="10" t="s">
        <v>501</v>
      </c>
      <c r="D70" s="10">
        <v>2023</v>
      </c>
      <c r="E70" s="10" t="s">
        <v>500</v>
      </c>
      <c r="F70" s="10" t="str">
        <f>HYPERLINK("http://dx.doi.org/10.3390/pr11010193","http://dx.doi.org/10.3390/pr11010193")</f>
        <v>http://dx.doi.org/10.3390/pr11010193</v>
      </c>
    </row>
    <row r="71" spans="1:6" x14ac:dyDescent="0.2">
      <c r="A71" s="10" t="s">
        <v>499</v>
      </c>
      <c r="B71" s="10" t="s">
        <v>498</v>
      </c>
      <c r="C71" s="10" t="s">
        <v>497</v>
      </c>
      <c r="D71" s="10">
        <v>2023</v>
      </c>
      <c r="E71" s="10" t="s">
        <v>496</v>
      </c>
      <c r="F71" s="10" t="str">
        <f>HYPERLINK("http://dx.doi.org/10.1007/978-3-031-43662-8_51","http://dx.doi.org/10.1007/978-3-031-43662-8_51")</f>
        <v>http://dx.doi.org/10.1007/978-3-031-43662-8_51</v>
      </c>
    </row>
    <row r="72" spans="1:6" x14ac:dyDescent="0.2">
      <c r="A72" s="10" t="s">
        <v>495</v>
      </c>
      <c r="B72" s="10" t="s">
        <v>494</v>
      </c>
      <c r="C72" s="10" t="s">
        <v>493</v>
      </c>
      <c r="D72" s="10">
        <v>2023</v>
      </c>
      <c r="E72" s="10" t="s">
        <v>492</v>
      </c>
      <c r="F72" s="10" t="str">
        <f>HYPERLINK("http://dx.doi.org/10.1088/1742-6596/2526/1/012047","http://dx.doi.org/10.1088/1742-6596/2526/1/012047")</f>
        <v>http://dx.doi.org/10.1088/1742-6596/2526/1/012047</v>
      </c>
    </row>
    <row r="73" spans="1:6" x14ac:dyDescent="0.2">
      <c r="A73" s="10" t="s">
        <v>491</v>
      </c>
      <c r="B73" s="10" t="s">
        <v>490</v>
      </c>
      <c r="C73" s="10" t="s">
        <v>489</v>
      </c>
      <c r="D73" s="10">
        <v>2023</v>
      </c>
      <c r="E73" s="10" t="s">
        <v>488</v>
      </c>
      <c r="F73" s="10" t="str">
        <f>HYPERLINK("http://dx.doi.org/10.51659/josi.22.181","http://dx.doi.org/10.51659/josi.22.181")</f>
        <v>http://dx.doi.org/10.51659/josi.22.181</v>
      </c>
    </row>
    <row r="74" spans="1:6" x14ac:dyDescent="0.2">
      <c r="A74" s="10" t="s">
        <v>487</v>
      </c>
      <c r="B74" s="10" t="s">
        <v>486</v>
      </c>
      <c r="C74" s="10" t="s">
        <v>485</v>
      </c>
      <c r="D74" s="10">
        <v>2023</v>
      </c>
      <c r="E74" s="10" t="s">
        <v>484</v>
      </c>
      <c r="F74" s="10" t="str">
        <f>HYPERLINK("http://dx.doi.org/10.1007/978-3-031-35741-1_27","http://dx.doi.org/10.1007/978-3-031-35741-1_27")</f>
        <v>http://dx.doi.org/10.1007/978-3-031-35741-1_27</v>
      </c>
    </row>
    <row r="75" spans="1:6" x14ac:dyDescent="0.2">
      <c r="A75" s="10" t="s">
        <v>483</v>
      </c>
      <c r="B75" s="10" t="s">
        <v>482</v>
      </c>
      <c r="C75" s="10" t="s">
        <v>481</v>
      </c>
      <c r="D75" s="10">
        <v>2022</v>
      </c>
      <c r="E75" s="10" t="s">
        <v>480</v>
      </c>
      <c r="F75" s="10" t="str">
        <f>HYPERLINK("http://dx.doi.org/10.1080/21693277.2022.2035281","http://dx.doi.org/10.1080/21693277.2022.2035281")</f>
        <v>http://dx.doi.org/10.1080/21693277.2022.2035281</v>
      </c>
    </row>
    <row r="76" spans="1:6" x14ac:dyDescent="0.2">
      <c r="A76" s="10" t="s">
        <v>479</v>
      </c>
      <c r="B76" s="10" t="s">
        <v>478</v>
      </c>
      <c r="C76" s="10" t="s">
        <v>477</v>
      </c>
      <c r="D76" s="10">
        <v>2023</v>
      </c>
      <c r="E76" s="10" t="s">
        <v>476</v>
      </c>
      <c r="F76" s="10" t="str">
        <f>HYPERLINK("http://dx.doi.org/10.1007/s11846-022-00613-w","http://dx.doi.org/10.1007/s11846-022-00613-w")</f>
        <v>http://dx.doi.org/10.1007/s11846-022-00613-w</v>
      </c>
    </row>
    <row r="77" spans="1:6" x14ac:dyDescent="0.2">
      <c r="A77" s="10" t="s">
        <v>475</v>
      </c>
      <c r="B77" s="10" t="s">
        <v>474</v>
      </c>
      <c r="C77" s="10" t="s">
        <v>473</v>
      </c>
      <c r="D77" s="10">
        <v>2022</v>
      </c>
      <c r="E77" s="10" t="s">
        <v>472</v>
      </c>
      <c r="F77" s="10" t="str">
        <f>HYPERLINK("http://dx.doi.org/10.17973/MMSJ.2022_12_2022145","http://dx.doi.org/10.17973/MMSJ.2022_12_2022145")</f>
        <v>http://dx.doi.org/10.17973/MMSJ.2022_12_2022145</v>
      </c>
    </row>
    <row r="78" spans="1:6" x14ac:dyDescent="0.2">
      <c r="A78" s="10" t="s">
        <v>471</v>
      </c>
      <c r="B78" s="10" t="s">
        <v>470</v>
      </c>
      <c r="C78" s="10" t="s">
        <v>469</v>
      </c>
      <c r="D78" s="10">
        <v>2023</v>
      </c>
      <c r="E78" s="10" t="s">
        <v>468</v>
      </c>
      <c r="F78" s="10" t="str">
        <f>HYPERLINK("http://dx.doi.org/10.1016/j.techfore.2022.122085","http://dx.doi.org/10.1016/j.techfore.2022.122085")</f>
        <v>http://dx.doi.org/10.1016/j.techfore.2022.122085</v>
      </c>
    </row>
    <row r="79" spans="1:6" x14ac:dyDescent="0.2">
      <c r="A79" s="10" t="s">
        <v>467</v>
      </c>
      <c r="B79" s="10" t="s">
        <v>466</v>
      </c>
      <c r="C79" s="10" t="s">
        <v>465</v>
      </c>
      <c r="D79" s="10">
        <v>2022</v>
      </c>
      <c r="E79" s="10" t="s">
        <v>464</v>
      </c>
      <c r="F79" s="10" t="str">
        <f>HYPERLINK("http://dx.doi.org/10.4102/sajhrm.v20i0.1916","http://dx.doi.org/10.4102/sajhrm.v20i0.1916")</f>
        <v>http://dx.doi.org/10.4102/sajhrm.v20i0.1916</v>
      </c>
    </row>
    <row r="80" spans="1:6" x14ac:dyDescent="0.2">
      <c r="A80" s="10" t="s">
        <v>463</v>
      </c>
      <c r="B80" s="10" t="s">
        <v>462</v>
      </c>
      <c r="C80" s="10" t="s">
        <v>461</v>
      </c>
      <c r="D80" s="10">
        <v>2024</v>
      </c>
      <c r="E80" s="10" t="s">
        <v>460</v>
      </c>
      <c r="F80" s="10" t="str">
        <f>HYPERLINK("http://dx.doi.org/10.1108/EJTD-06-2022-0062","http://dx.doi.org/10.1108/EJTD-06-2022-0062")</f>
        <v>http://dx.doi.org/10.1108/EJTD-06-2022-0062</v>
      </c>
    </row>
    <row r="81" spans="1:6" x14ac:dyDescent="0.2">
      <c r="A81" s="10" t="s">
        <v>459</v>
      </c>
      <c r="B81" s="10" t="s">
        <v>458</v>
      </c>
      <c r="C81" s="10" t="s">
        <v>457</v>
      </c>
      <c r="D81" s="10">
        <v>2022</v>
      </c>
      <c r="E81" s="10" t="s">
        <v>456</v>
      </c>
      <c r="F81" s="10" t="str">
        <f>HYPERLINK("http://dx.doi.org/10.17583/rimcis.10641","http://dx.doi.org/10.17583/rimcis.10641")</f>
        <v>http://dx.doi.org/10.17583/rimcis.10641</v>
      </c>
    </row>
    <row r="82" spans="1:6" x14ac:dyDescent="0.2">
      <c r="A82" s="10" t="s">
        <v>455</v>
      </c>
      <c r="B82" s="10" t="s">
        <v>454</v>
      </c>
      <c r="C82" s="10" t="s">
        <v>453</v>
      </c>
      <c r="D82" s="10">
        <v>2022</v>
      </c>
      <c r="E82" s="10" t="s">
        <v>452</v>
      </c>
      <c r="F82" s="10" t="str">
        <f>HYPERLINK("http://dx.doi.org/10.14716/ijtech.v13i5.5875","http://dx.doi.org/10.14716/ijtech.v13i5.5875")</f>
        <v>http://dx.doi.org/10.14716/ijtech.v13i5.5875</v>
      </c>
    </row>
    <row r="83" spans="1:6" x14ac:dyDescent="0.2">
      <c r="A83" s="10" t="s">
        <v>451</v>
      </c>
      <c r="B83" s="10" t="s">
        <v>450</v>
      </c>
      <c r="C83" s="10" t="s">
        <v>449</v>
      </c>
      <c r="D83" s="10">
        <v>2022</v>
      </c>
      <c r="E83" s="10" t="s">
        <v>448</v>
      </c>
      <c r="F83" s="10" t="str">
        <f>HYPERLINK("http://dx.doi.org/10.3390/en15197142","http://dx.doi.org/10.3390/en15197142")</f>
        <v>http://dx.doi.org/10.3390/en15197142</v>
      </c>
    </row>
    <row r="84" spans="1:6" x14ac:dyDescent="0.2">
      <c r="A84" s="10" t="s">
        <v>447</v>
      </c>
      <c r="B84" s="10" t="s">
        <v>446</v>
      </c>
      <c r="C84" s="10" t="s">
        <v>445</v>
      </c>
      <c r="D84" s="10">
        <v>2022</v>
      </c>
      <c r="E84" s="10" t="s">
        <v>444</v>
      </c>
      <c r="F84" s="10" t="str">
        <f>HYPERLINK("http://dx.doi.org/10.3390/educsci12100663","http://dx.doi.org/10.3390/educsci12100663")</f>
        <v>http://dx.doi.org/10.3390/educsci12100663</v>
      </c>
    </row>
    <row r="85" spans="1:6" x14ac:dyDescent="0.2">
      <c r="A85" s="10" t="s">
        <v>443</v>
      </c>
      <c r="B85" s="10" t="s">
        <v>442</v>
      </c>
      <c r="C85" s="10" t="s">
        <v>441</v>
      </c>
      <c r="D85" s="10">
        <v>2022</v>
      </c>
      <c r="E85" s="10" t="s">
        <v>440</v>
      </c>
      <c r="F85" s="10" t="str">
        <f>HYPERLINK("http://dx.doi.org/10.3389/fpsyg.2022.889129","http://dx.doi.org/10.3389/fpsyg.2022.889129")</f>
        <v>http://dx.doi.org/10.3389/fpsyg.2022.889129</v>
      </c>
    </row>
    <row r="86" spans="1:6" x14ac:dyDescent="0.2">
      <c r="A86" s="10" t="s">
        <v>439</v>
      </c>
      <c r="B86" s="10" t="s">
        <v>438</v>
      </c>
      <c r="C86" s="10" t="s">
        <v>437</v>
      </c>
      <c r="D86" s="10">
        <v>2022</v>
      </c>
      <c r="E86" s="10" t="s">
        <v>436</v>
      </c>
      <c r="F86" s="10" t="str">
        <f>HYPERLINK("http://dx.doi.org/10.1016/j.cie.2022.108463","http://dx.doi.org/10.1016/j.cie.2022.108463")</f>
        <v>http://dx.doi.org/10.1016/j.cie.2022.108463</v>
      </c>
    </row>
    <row r="87" spans="1:6" x14ac:dyDescent="0.2">
      <c r="A87" s="10" t="s">
        <v>435</v>
      </c>
      <c r="B87" s="10" t="s">
        <v>434</v>
      </c>
      <c r="C87" s="10" t="s">
        <v>433</v>
      </c>
      <c r="D87" s="10">
        <v>2024</v>
      </c>
      <c r="E87" s="10" t="s">
        <v>432</v>
      </c>
      <c r="F87" s="10" t="str">
        <f>HYPERLINK("http://dx.doi.org/10.1007/s10796-022-10308-y","http://dx.doi.org/10.1007/s10796-022-10308-y")</f>
        <v>http://dx.doi.org/10.1007/s10796-022-10308-y</v>
      </c>
    </row>
    <row r="88" spans="1:6" x14ac:dyDescent="0.2">
      <c r="A88" s="10" t="s">
        <v>431</v>
      </c>
      <c r="B88" s="10" t="s">
        <v>430</v>
      </c>
      <c r="C88" s="10" t="s">
        <v>429</v>
      </c>
      <c r="D88" s="10">
        <v>2023</v>
      </c>
      <c r="E88" s="10" t="s">
        <v>428</v>
      </c>
      <c r="F88" s="10" t="str">
        <f>HYPERLINK("http://dx.doi.org/10.1177/10245294221107489","http://dx.doi.org/10.1177/10245294221107489")</f>
        <v>http://dx.doi.org/10.1177/10245294221107489</v>
      </c>
    </row>
    <row r="89" spans="1:6" x14ac:dyDescent="0.2">
      <c r="A89" s="10" t="s">
        <v>427</v>
      </c>
      <c r="B89" s="10" t="s">
        <v>426</v>
      </c>
      <c r="C89" s="10" t="s">
        <v>425</v>
      </c>
      <c r="D89" s="10">
        <v>2022</v>
      </c>
      <c r="E89" s="10" t="s">
        <v>424</v>
      </c>
      <c r="F89" s="10" t="str">
        <f>HYPERLINK("http://dx.doi.org/10.3390/recycling7030032","http://dx.doi.org/10.3390/recycling7030032")</f>
        <v>http://dx.doi.org/10.3390/recycling7030032</v>
      </c>
    </row>
    <row r="90" spans="1:6" x14ac:dyDescent="0.2">
      <c r="A90" s="10" t="s">
        <v>423</v>
      </c>
      <c r="B90" s="10" t="s">
        <v>422</v>
      </c>
      <c r="C90" s="10" t="s">
        <v>421</v>
      </c>
      <c r="D90" s="10">
        <v>2022</v>
      </c>
      <c r="E90" s="10" t="s">
        <v>420</v>
      </c>
      <c r="F90" s="10" t="str">
        <f>HYPERLINK("http://dx.doi.org/10.1007/s11192-022-04370-1","http://dx.doi.org/10.1007/s11192-022-04370-1")</f>
        <v>http://dx.doi.org/10.1007/s11192-022-04370-1</v>
      </c>
    </row>
    <row r="91" spans="1:6" x14ac:dyDescent="0.2">
      <c r="A91" s="10" t="s">
        <v>419</v>
      </c>
      <c r="B91" s="10" t="s">
        <v>418</v>
      </c>
      <c r="C91" s="10" t="s">
        <v>417</v>
      </c>
      <c r="D91" s="10">
        <v>2022</v>
      </c>
      <c r="E91" s="10" t="s">
        <v>416</v>
      </c>
      <c r="F91" s="10" t="str">
        <f>HYPERLINK("http://dx.doi.org/10.1108/IJM-02-2021-0085","http://dx.doi.org/10.1108/IJM-02-2021-0085")</f>
        <v>http://dx.doi.org/10.1108/IJM-02-2021-0085</v>
      </c>
    </row>
    <row r="92" spans="1:6" x14ac:dyDescent="0.2">
      <c r="A92" s="10" t="s">
        <v>415</v>
      </c>
      <c r="B92" s="10" t="s">
        <v>414</v>
      </c>
      <c r="C92" s="10" t="s">
        <v>413</v>
      </c>
      <c r="D92" s="10">
        <v>2022</v>
      </c>
      <c r="E92" s="10" t="s">
        <v>412</v>
      </c>
      <c r="F92" s="10" t="str">
        <f>HYPERLINK("http://dx.doi.org/10.3390/en15072677","http://dx.doi.org/10.3390/en15072677")</f>
        <v>http://dx.doi.org/10.3390/en15072677</v>
      </c>
    </row>
    <row r="93" spans="1:6" x14ac:dyDescent="0.2">
      <c r="A93" s="10" t="s">
        <v>411</v>
      </c>
      <c r="B93" s="10" t="s">
        <v>410</v>
      </c>
      <c r="C93" s="10" t="s">
        <v>409</v>
      </c>
      <c r="D93" s="10">
        <v>2022</v>
      </c>
      <c r="E93" s="10" t="s">
        <v>408</v>
      </c>
      <c r="F93" s="10" t="str">
        <f>HYPERLINK("http://dx.doi.org/10.1016/j.cie.2022.108048","http://dx.doi.org/10.1016/j.cie.2022.108048")</f>
        <v>http://dx.doi.org/10.1016/j.cie.2022.108048</v>
      </c>
    </row>
    <row r="94" spans="1:6" x14ac:dyDescent="0.2">
      <c r="A94" s="10" t="s">
        <v>407</v>
      </c>
      <c r="B94" s="10" t="s">
        <v>406</v>
      </c>
      <c r="C94" s="10" t="s">
        <v>405</v>
      </c>
      <c r="D94" s="10">
        <v>2022</v>
      </c>
      <c r="E94" s="10" t="s">
        <v>404</v>
      </c>
      <c r="F94" s="10" t="str">
        <f>HYPERLINK("http://dx.doi.org/10.1109/IRASET52964.2022.9737840","http://dx.doi.org/10.1109/IRASET52964.2022.9737840")</f>
        <v>http://dx.doi.org/10.1109/IRASET52964.2022.9737840</v>
      </c>
    </row>
    <row r="95" spans="1:6" x14ac:dyDescent="0.2">
      <c r="A95" s="10" t="s">
        <v>403</v>
      </c>
      <c r="B95" s="10" t="s">
        <v>402</v>
      </c>
      <c r="C95" s="10" t="s">
        <v>401</v>
      </c>
      <c r="D95" s="10">
        <v>2022</v>
      </c>
      <c r="E95" s="10" t="s">
        <v>400</v>
      </c>
      <c r="F95" s="10" t="str">
        <f>HYPERLINK("http://dx.doi.org/10.1016/j.procir.2022.02.155","http://dx.doi.org/10.1016/j.procir.2022.02.155")</f>
        <v>http://dx.doi.org/10.1016/j.procir.2022.02.155</v>
      </c>
    </row>
    <row r="96" spans="1:6" x14ac:dyDescent="0.2">
      <c r="A96" s="10" t="s">
        <v>399</v>
      </c>
      <c r="B96" s="10" t="s">
        <v>398</v>
      </c>
      <c r="C96" s="10" t="s">
        <v>397</v>
      </c>
      <c r="D96" s="10">
        <v>2022</v>
      </c>
      <c r="E96" s="10" t="s">
        <v>396</v>
      </c>
      <c r="F96" s="10" t="str">
        <f>HYPERLINK("http://dx.doi.org/10.1145/3549737.3549804","http://dx.doi.org/10.1145/3549737.3549804")</f>
        <v>http://dx.doi.org/10.1145/3549737.3549804</v>
      </c>
    </row>
    <row r="97" spans="1:6" x14ac:dyDescent="0.2">
      <c r="A97" s="10" t="s">
        <v>395</v>
      </c>
      <c r="B97" s="10" t="s">
        <v>394</v>
      </c>
      <c r="C97" s="10" t="s">
        <v>393</v>
      </c>
      <c r="D97" s="10">
        <v>2022</v>
      </c>
      <c r="E97" s="10" t="s">
        <v>392</v>
      </c>
      <c r="F97" s="10" t="str">
        <f>HYPERLINK("http://dx.doi.org/10.1007/978-3-030-90421-0_32","http://dx.doi.org/10.1007/978-3-030-90421-0_32")</f>
        <v>http://dx.doi.org/10.1007/978-3-030-90421-0_32</v>
      </c>
    </row>
    <row r="98" spans="1:6" x14ac:dyDescent="0.2">
      <c r="A98" s="10" t="s">
        <v>391</v>
      </c>
      <c r="B98" s="10" t="s">
        <v>390</v>
      </c>
      <c r="C98" s="10" t="s">
        <v>389</v>
      </c>
      <c r="D98" s="10">
        <v>2022</v>
      </c>
      <c r="E98" s="10" t="s">
        <v>0</v>
      </c>
      <c r="F98" s="10" t="s">
        <v>0</v>
      </c>
    </row>
    <row r="99" spans="1:6" x14ac:dyDescent="0.2">
      <c r="A99" s="10" t="s">
        <v>388</v>
      </c>
      <c r="B99" s="10" t="s">
        <v>387</v>
      </c>
      <c r="C99" s="10" t="s">
        <v>386</v>
      </c>
      <c r="D99" s="10">
        <v>2022</v>
      </c>
      <c r="E99" s="10" t="s">
        <v>385</v>
      </c>
      <c r="F99" s="10" t="str">
        <f>HYPERLINK("http://dx.doi.org/10.1007/978-981-16-2380-6_54","http://dx.doi.org/10.1007/978-981-16-2380-6_54")</f>
        <v>http://dx.doi.org/10.1007/978-981-16-2380-6_54</v>
      </c>
    </row>
    <row r="100" spans="1:6" x14ac:dyDescent="0.2">
      <c r="A100" s="10" t="s">
        <v>384</v>
      </c>
      <c r="B100" s="10" t="s">
        <v>383</v>
      </c>
      <c r="C100" s="10" t="s">
        <v>382</v>
      </c>
      <c r="D100" s="10">
        <v>2022</v>
      </c>
      <c r="E100" s="10" t="s">
        <v>381</v>
      </c>
      <c r="F100" s="10" t="str">
        <f>HYPERLINK("http://dx.doi.org/10.1016/j.procir.2022.05.092","http://dx.doi.org/10.1016/j.procir.2022.05.092")</f>
        <v>http://dx.doi.org/10.1016/j.procir.2022.05.092</v>
      </c>
    </row>
    <row r="101" spans="1:6" x14ac:dyDescent="0.2">
      <c r="A101" s="10" t="s">
        <v>380</v>
      </c>
      <c r="B101" s="10" t="s">
        <v>379</v>
      </c>
      <c r="C101" s="10" t="s">
        <v>378</v>
      </c>
      <c r="D101" s="10">
        <v>2022</v>
      </c>
      <c r="E101" s="10" t="s">
        <v>377</v>
      </c>
      <c r="F101" s="10" t="str">
        <f>HYPERLINK("http://dx.doi.org/10.55643/fcaptp.5.46.2022.3884","http://dx.doi.org/10.55643/fcaptp.5.46.2022.3884")</f>
        <v>http://dx.doi.org/10.55643/fcaptp.5.46.2022.3884</v>
      </c>
    </row>
    <row r="102" spans="1:6" x14ac:dyDescent="0.2">
      <c r="A102" s="10" t="s">
        <v>376</v>
      </c>
      <c r="B102" s="10" t="s">
        <v>375</v>
      </c>
      <c r="C102" s="10" t="s">
        <v>374</v>
      </c>
      <c r="D102" s="10">
        <v>2022</v>
      </c>
      <c r="E102" s="10" t="s">
        <v>373</v>
      </c>
      <c r="F102" s="10" t="str">
        <f>HYPERLINK("http://dx.doi.org/10.1007/978-3-031-14317-5_23","http://dx.doi.org/10.1007/978-3-031-14317-5_23")</f>
        <v>http://dx.doi.org/10.1007/978-3-031-14317-5_23</v>
      </c>
    </row>
    <row r="103" spans="1:6" x14ac:dyDescent="0.2">
      <c r="A103" s="10" t="s">
        <v>372</v>
      </c>
      <c r="B103" s="10" t="s">
        <v>371</v>
      </c>
      <c r="C103" s="10" t="s">
        <v>370</v>
      </c>
      <c r="D103" s="10">
        <v>2022</v>
      </c>
      <c r="E103" s="10" t="s">
        <v>369</v>
      </c>
      <c r="F103" s="10" t="str">
        <f>HYPERLINK("http://dx.doi.org/10.1108/ICT-08-2021-0057","http://dx.doi.org/10.1108/ICT-08-2021-0057")</f>
        <v>http://dx.doi.org/10.1108/ICT-08-2021-0057</v>
      </c>
    </row>
    <row r="104" spans="1:6" x14ac:dyDescent="0.2">
      <c r="A104" s="10" t="s">
        <v>368</v>
      </c>
      <c r="B104" s="10" t="s">
        <v>367</v>
      </c>
      <c r="C104" s="10" t="s">
        <v>366</v>
      </c>
      <c r="D104" s="10">
        <v>2021</v>
      </c>
      <c r="E104" s="10" t="s">
        <v>0</v>
      </c>
      <c r="F104" s="10" t="s">
        <v>0</v>
      </c>
    </row>
    <row r="105" spans="1:6" x14ac:dyDescent="0.2">
      <c r="A105" s="10" t="s">
        <v>365</v>
      </c>
      <c r="B105" s="10" t="s">
        <v>364</v>
      </c>
      <c r="C105" s="10" t="s">
        <v>363</v>
      </c>
      <c r="D105" s="10">
        <v>2021</v>
      </c>
      <c r="E105" s="10" t="s">
        <v>362</v>
      </c>
      <c r="F105" s="10" t="str">
        <f>HYPERLINK("http://dx.doi.org/10.7206/cemj.2658-0845.64","http://dx.doi.org/10.7206/cemj.2658-0845.64")</f>
        <v>http://dx.doi.org/10.7206/cemj.2658-0845.64</v>
      </c>
    </row>
    <row r="106" spans="1:6" x14ac:dyDescent="0.2">
      <c r="A106" s="10" t="s">
        <v>361</v>
      </c>
      <c r="B106" s="10" t="s">
        <v>360</v>
      </c>
      <c r="C106" s="10" t="s">
        <v>359</v>
      </c>
      <c r="D106" s="10">
        <v>2021</v>
      </c>
      <c r="E106" s="10" t="s">
        <v>358</v>
      </c>
      <c r="F106" s="10" t="str">
        <f>HYPERLINK("http://dx.doi.org/10.2399/yod.21.617715","http://dx.doi.org/10.2399/yod.21.617715")</f>
        <v>http://dx.doi.org/10.2399/yod.21.617715</v>
      </c>
    </row>
    <row r="107" spans="1:6" x14ac:dyDescent="0.2">
      <c r="A107" s="10" t="s">
        <v>357</v>
      </c>
      <c r="B107" s="10" t="s">
        <v>356</v>
      </c>
      <c r="C107" s="10" t="s">
        <v>355</v>
      </c>
      <c r="D107" s="10">
        <v>2022</v>
      </c>
      <c r="E107" s="10" t="s">
        <v>354</v>
      </c>
      <c r="F107" s="10" t="str">
        <f>HYPERLINK("http://dx.doi.org/10.1108/IJM-03-2021-0159","http://dx.doi.org/10.1108/IJM-03-2021-0159")</f>
        <v>http://dx.doi.org/10.1108/IJM-03-2021-0159</v>
      </c>
    </row>
    <row r="108" spans="1:6" x14ac:dyDescent="0.2">
      <c r="A108" s="10" t="s">
        <v>353</v>
      </c>
      <c r="B108" s="10" t="s">
        <v>352</v>
      </c>
      <c r="C108" s="10" t="s">
        <v>351</v>
      </c>
      <c r="D108" s="10">
        <v>2021</v>
      </c>
      <c r="E108" s="10" t="s">
        <v>350</v>
      </c>
      <c r="F108" s="10" t="str">
        <f>HYPERLINK("http://dx.doi.org/10.3390/app11188544","http://dx.doi.org/10.3390/app11188544")</f>
        <v>http://dx.doi.org/10.3390/app11188544</v>
      </c>
    </row>
    <row r="109" spans="1:6" x14ac:dyDescent="0.2">
      <c r="A109" s="10" t="s">
        <v>349</v>
      </c>
      <c r="B109" s="10" t="s">
        <v>348</v>
      </c>
      <c r="C109" s="10" t="s">
        <v>347</v>
      </c>
      <c r="D109" s="10">
        <v>2023</v>
      </c>
      <c r="E109" s="10" t="s">
        <v>346</v>
      </c>
      <c r="F109" s="10" t="str">
        <f>HYPERLINK("http://dx.doi.org/10.1080/09537287.2021.1953178","http://dx.doi.org/10.1080/09537287.2021.1953178")</f>
        <v>http://dx.doi.org/10.1080/09537287.2021.1953178</v>
      </c>
    </row>
    <row r="110" spans="1:6" x14ac:dyDescent="0.2">
      <c r="A110" s="10" t="s">
        <v>345</v>
      </c>
      <c r="B110" s="10" t="s">
        <v>344</v>
      </c>
      <c r="C110" s="10" t="s">
        <v>343</v>
      </c>
      <c r="D110" s="10">
        <v>2022</v>
      </c>
      <c r="E110" s="10" t="s">
        <v>342</v>
      </c>
      <c r="F110" s="10" t="str">
        <f>HYPERLINK("http://dx.doi.org/10.1007/s10489-021-02594-x","http://dx.doi.org/10.1007/s10489-021-02594-x")</f>
        <v>http://dx.doi.org/10.1007/s10489-021-02594-x</v>
      </c>
    </row>
    <row r="111" spans="1:6" x14ac:dyDescent="0.2">
      <c r="A111" s="10" t="s">
        <v>341</v>
      </c>
      <c r="B111" s="10" t="s">
        <v>340</v>
      </c>
      <c r="C111" s="10" t="s">
        <v>339</v>
      </c>
      <c r="D111" s="10">
        <v>2023</v>
      </c>
      <c r="E111" s="10" t="s">
        <v>338</v>
      </c>
      <c r="F111" s="10" t="str">
        <f>HYPERLINK("http://dx.doi.org/10.1007/s11036-021-01788-4","http://dx.doi.org/10.1007/s11036-021-01788-4")</f>
        <v>http://dx.doi.org/10.1007/s11036-021-01788-4</v>
      </c>
    </row>
    <row r="112" spans="1:6" x14ac:dyDescent="0.2">
      <c r="A112" s="10" t="s">
        <v>337</v>
      </c>
      <c r="B112" s="10" t="s">
        <v>336</v>
      </c>
      <c r="C112" s="10" t="s">
        <v>335</v>
      </c>
      <c r="D112" s="10">
        <v>2021</v>
      </c>
      <c r="E112" s="10" t="s">
        <v>334</v>
      </c>
      <c r="F112" s="10" t="str">
        <f>HYPERLINK("http://dx.doi.org/10.33889/IJMEMS.2021.6.3.046","http://dx.doi.org/10.33889/IJMEMS.2021.6.3.046")</f>
        <v>http://dx.doi.org/10.33889/IJMEMS.2021.6.3.046</v>
      </c>
    </row>
    <row r="113" spans="1:6" x14ac:dyDescent="0.2">
      <c r="A113" s="10" t="s">
        <v>333</v>
      </c>
      <c r="B113" s="10" t="s">
        <v>332</v>
      </c>
      <c r="C113" s="10" t="s">
        <v>331</v>
      </c>
      <c r="D113" s="10">
        <v>2022</v>
      </c>
      <c r="E113" s="10" t="s">
        <v>330</v>
      </c>
      <c r="F113" s="10" t="str">
        <f>HYPERLINK("http://dx.doi.org/10.1108/IJM-03-2021-0167","http://dx.doi.org/10.1108/IJM-03-2021-0167")</f>
        <v>http://dx.doi.org/10.1108/IJM-03-2021-0167</v>
      </c>
    </row>
    <row r="114" spans="1:6" x14ac:dyDescent="0.2">
      <c r="A114" s="10" t="s">
        <v>329</v>
      </c>
      <c r="B114" s="10" t="s">
        <v>328</v>
      </c>
      <c r="C114" s="10" t="s">
        <v>327</v>
      </c>
      <c r="D114" s="10">
        <v>2021</v>
      </c>
      <c r="E114" s="10" t="s">
        <v>326</v>
      </c>
      <c r="F114" s="10" t="str">
        <f>HYPERLINK("http://dx.doi.org/10.1007/s11612-021-00579-5","http://dx.doi.org/10.1007/s11612-021-00579-5")</f>
        <v>http://dx.doi.org/10.1007/s11612-021-00579-5</v>
      </c>
    </row>
    <row r="115" spans="1:6" x14ac:dyDescent="0.2">
      <c r="A115" s="10" t="s">
        <v>325</v>
      </c>
      <c r="B115" s="10" t="s">
        <v>324</v>
      </c>
      <c r="C115" s="10" t="s">
        <v>323</v>
      </c>
      <c r="D115" s="10">
        <v>2021</v>
      </c>
      <c r="E115" s="10" t="s">
        <v>322</v>
      </c>
      <c r="F115" s="10" t="str">
        <f>HYPERLINK("http://dx.doi.org/10.1016/j.jmsy.2021.05.001","http://dx.doi.org/10.1016/j.jmsy.2021.05.001")</f>
        <v>http://dx.doi.org/10.1016/j.jmsy.2021.05.001</v>
      </c>
    </row>
    <row r="116" spans="1:6" x14ac:dyDescent="0.2">
      <c r="A116" s="10" t="s">
        <v>321</v>
      </c>
      <c r="B116" s="10" t="s">
        <v>320</v>
      </c>
      <c r="C116" s="10" t="s">
        <v>319</v>
      </c>
      <c r="D116" s="10">
        <v>2022</v>
      </c>
      <c r="E116" s="10" t="s">
        <v>318</v>
      </c>
      <c r="F116" s="10" t="str">
        <f>HYPERLINK("http://dx.doi.org/10.1108/EJTD-07-2020-0121","http://dx.doi.org/10.1108/EJTD-07-2020-0121")</f>
        <v>http://dx.doi.org/10.1108/EJTD-07-2020-0121</v>
      </c>
    </row>
    <row r="117" spans="1:6" x14ac:dyDescent="0.2">
      <c r="A117" s="10" t="s">
        <v>317</v>
      </c>
      <c r="B117" s="10" t="s">
        <v>316</v>
      </c>
      <c r="C117" s="10" t="s">
        <v>315</v>
      </c>
      <c r="D117" s="10">
        <v>2021</v>
      </c>
      <c r="E117" s="10" t="s">
        <v>314</v>
      </c>
      <c r="F117" s="10" t="str">
        <f>HYPERLINK("http://dx.doi.org/10.1016/j.techsoc.2021.101572","http://dx.doi.org/10.1016/j.techsoc.2021.101572")</f>
        <v>http://dx.doi.org/10.1016/j.techsoc.2021.101572</v>
      </c>
    </row>
    <row r="118" spans="1:6" x14ac:dyDescent="0.2">
      <c r="A118" s="10" t="s">
        <v>313</v>
      </c>
      <c r="B118" s="10" t="s">
        <v>312</v>
      </c>
      <c r="C118" s="10" t="s">
        <v>311</v>
      </c>
      <c r="D118" s="10">
        <v>2021</v>
      </c>
      <c r="E118" s="10" t="s">
        <v>310</v>
      </c>
      <c r="F118" s="10" t="str">
        <f>HYPERLINK("http://dx.doi.org/10.1016/j.strueco.2020.09.007","http://dx.doi.org/10.1016/j.strueco.2020.09.007")</f>
        <v>http://dx.doi.org/10.1016/j.strueco.2020.09.007</v>
      </c>
    </row>
    <row r="119" spans="1:6" x14ac:dyDescent="0.2">
      <c r="A119" s="10" t="s">
        <v>309</v>
      </c>
      <c r="B119" s="10" t="s">
        <v>308</v>
      </c>
      <c r="C119" s="10" t="s">
        <v>307</v>
      </c>
      <c r="D119" s="10">
        <v>2021</v>
      </c>
      <c r="E119" s="10" t="s">
        <v>306</v>
      </c>
      <c r="F119" s="10" t="str">
        <f>HYPERLINK("http://dx.doi.org/10.4102/sajhrm.v19i0.1416","http://dx.doi.org/10.4102/sajhrm.v19i0.1416")</f>
        <v>http://dx.doi.org/10.4102/sajhrm.v19i0.1416</v>
      </c>
    </row>
    <row r="120" spans="1:6" x14ac:dyDescent="0.2">
      <c r="A120" s="10" t="s">
        <v>305</v>
      </c>
      <c r="B120" s="10" t="s">
        <v>304</v>
      </c>
      <c r="C120" s="10" t="s">
        <v>303</v>
      </c>
      <c r="D120" s="10">
        <v>2021</v>
      </c>
      <c r="E120" s="10" t="s">
        <v>302</v>
      </c>
      <c r="F120" s="10" t="str">
        <f>HYPERLINK("http://dx.doi.org/10.1590/0001-3765202120191290","http://dx.doi.org/10.1590/0001-3765202120191290")</f>
        <v>http://dx.doi.org/10.1590/0001-3765202120191290</v>
      </c>
    </row>
    <row r="121" spans="1:6" x14ac:dyDescent="0.2">
      <c r="A121" s="10" t="s">
        <v>301</v>
      </c>
      <c r="B121" s="10" t="s">
        <v>300</v>
      </c>
      <c r="C121" s="10" t="s">
        <v>299</v>
      </c>
      <c r="D121" s="10">
        <v>2021</v>
      </c>
      <c r="E121" s="10" t="s">
        <v>298</v>
      </c>
      <c r="F121" s="10" t="str">
        <f>HYPERLINK("http://dx.doi.org/10.31577/ekoncas.2021.10.05","http://dx.doi.org/10.31577/ekoncas.2021.10.05")</f>
        <v>http://dx.doi.org/10.31577/ekoncas.2021.10.05</v>
      </c>
    </row>
    <row r="122" spans="1:6" x14ac:dyDescent="0.2">
      <c r="A122" s="10" t="s">
        <v>297</v>
      </c>
      <c r="B122" s="10" t="s">
        <v>296</v>
      </c>
      <c r="C122" s="10" t="s">
        <v>295</v>
      </c>
      <c r="D122" s="10">
        <v>2021</v>
      </c>
      <c r="E122" s="10" t="s">
        <v>294</v>
      </c>
      <c r="F122" s="10" t="str">
        <f>HYPERLINK("http://dx.doi.org/10.3991/ijoe.v17i01.17937","http://dx.doi.org/10.3991/ijoe.v17i01.17937")</f>
        <v>http://dx.doi.org/10.3991/ijoe.v17i01.17937</v>
      </c>
    </row>
    <row r="123" spans="1:6" x14ac:dyDescent="0.2">
      <c r="A123" s="10" t="s">
        <v>293</v>
      </c>
      <c r="B123" s="10" t="s">
        <v>292</v>
      </c>
      <c r="C123" s="10" t="s">
        <v>291</v>
      </c>
      <c r="D123" s="10">
        <v>2021</v>
      </c>
      <c r="E123" s="10" t="s">
        <v>0</v>
      </c>
      <c r="F123" s="10" t="s">
        <v>0</v>
      </c>
    </row>
    <row r="124" spans="1:6" x14ac:dyDescent="0.2">
      <c r="A124" s="10" t="s">
        <v>290</v>
      </c>
      <c r="B124" s="10" t="s">
        <v>289</v>
      </c>
      <c r="C124" s="10" t="s">
        <v>288</v>
      </c>
      <c r="D124" s="10">
        <v>2021</v>
      </c>
      <c r="E124" s="10" t="s">
        <v>287</v>
      </c>
      <c r="F124" s="10" t="str">
        <f>HYPERLINK("http://dx.doi.org/10.1016/j.procs.2021.01.364","http://dx.doi.org/10.1016/j.procs.2021.01.364")</f>
        <v>http://dx.doi.org/10.1016/j.procs.2021.01.364</v>
      </c>
    </row>
    <row r="125" spans="1:6" x14ac:dyDescent="0.2">
      <c r="A125" s="10" t="s">
        <v>286</v>
      </c>
      <c r="B125" s="10" t="s">
        <v>285</v>
      </c>
      <c r="C125" s="10" t="s">
        <v>284</v>
      </c>
      <c r="D125" s="10">
        <v>2021</v>
      </c>
      <c r="E125" s="10" t="s">
        <v>283</v>
      </c>
      <c r="F125" s="10" t="str">
        <f>HYPERLINK("http://dx.doi.org/10.30880/jtet.2021.13.04.008","http://dx.doi.org/10.30880/jtet.2021.13.04.008")</f>
        <v>http://dx.doi.org/10.30880/jtet.2021.13.04.008</v>
      </c>
    </row>
    <row r="126" spans="1:6" x14ac:dyDescent="0.2">
      <c r="A126" s="10" t="s">
        <v>282</v>
      </c>
      <c r="B126" s="10" t="s">
        <v>281</v>
      </c>
      <c r="C126" s="10" t="s">
        <v>280</v>
      </c>
      <c r="D126" s="10">
        <v>2021</v>
      </c>
      <c r="E126" s="10" t="s">
        <v>0</v>
      </c>
      <c r="F126" s="10" t="s">
        <v>0</v>
      </c>
    </row>
    <row r="127" spans="1:6" x14ac:dyDescent="0.2">
      <c r="A127" s="10" t="s">
        <v>279</v>
      </c>
      <c r="B127" s="10" t="s">
        <v>278</v>
      </c>
      <c r="C127" s="10" t="s">
        <v>277</v>
      </c>
      <c r="D127" s="10">
        <v>2021</v>
      </c>
      <c r="E127" s="10" t="s">
        <v>276</v>
      </c>
      <c r="F127" s="10" t="str">
        <f>HYPERLINK("http://dx.doi.org/10.1007/978-3-030-85906-0_29","http://dx.doi.org/10.1007/978-3-030-85906-0_29")</f>
        <v>http://dx.doi.org/10.1007/978-3-030-85906-0_29</v>
      </c>
    </row>
    <row r="128" spans="1:6" x14ac:dyDescent="0.2">
      <c r="A128" s="10" t="s">
        <v>275</v>
      </c>
      <c r="B128" s="10" t="s">
        <v>274</v>
      </c>
      <c r="C128" s="10" t="s">
        <v>273</v>
      </c>
      <c r="D128" s="10">
        <v>2021</v>
      </c>
      <c r="E128" s="10" t="s">
        <v>272</v>
      </c>
      <c r="F128" s="10" t="str">
        <f>HYPERLINK("http://dx.doi.org/10.24818/18423264/55.2.21.02","http://dx.doi.org/10.24818/18423264/55.2.21.02")</f>
        <v>http://dx.doi.org/10.24818/18423264/55.2.21.02</v>
      </c>
    </row>
    <row r="129" spans="1:6" x14ac:dyDescent="0.2">
      <c r="A129" s="10" t="s">
        <v>271</v>
      </c>
      <c r="B129" s="10" t="s">
        <v>270</v>
      </c>
      <c r="C129" s="10" t="s">
        <v>269</v>
      </c>
      <c r="D129" s="10">
        <v>2021</v>
      </c>
      <c r="E129" s="10" t="s">
        <v>0</v>
      </c>
      <c r="F129" s="10" t="s">
        <v>0</v>
      </c>
    </row>
    <row r="130" spans="1:6" x14ac:dyDescent="0.2">
      <c r="A130" s="10" t="s">
        <v>268</v>
      </c>
      <c r="B130" s="10" t="s">
        <v>267</v>
      </c>
      <c r="C130" s="10" t="s">
        <v>266</v>
      </c>
      <c r="D130" s="10">
        <v>2021</v>
      </c>
      <c r="E130" s="10" t="s">
        <v>265</v>
      </c>
      <c r="F130" s="10" t="str">
        <f>HYPERLINK("http://dx.doi.org/10.5944/ried.24.1.27548","http://dx.doi.org/10.5944/ried.24.1.27548")</f>
        <v>http://dx.doi.org/10.5944/ried.24.1.27548</v>
      </c>
    </row>
    <row r="131" spans="1:6" x14ac:dyDescent="0.2">
      <c r="A131" s="10" t="s">
        <v>264</v>
      </c>
      <c r="B131" s="10" t="s">
        <v>263</v>
      </c>
      <c r="C131" s="10" t="s">
        <v>262</v>
      </c>
      <c r="D131" s="10">
        <v>2021</v>
      </c>
      <c r="E131" s="10" t="s">
        <v>261</v>
      </c>
      <c r="F131" s="10" t="str">
        <f>HYPERLINK("http://dx.doi.org/10.1109/ICITM52822.2021.00025","http://dx.doi.org/10.1109/ICITM52822.2021.00025")</f>
        <v>http://dx.doi.org/10.1109/ICITM52822.2021.00025</v>
      </c>
    </row>
    <row r="132" spans="1:6" x14ac:dyDescent="0.2">
      <c r="A132" s="10" t="s">
        <v>260</v>
      </c>
      <c r="B132" s="10" t="s">
        <v>259</v>
      </c>
      <c r="C132" s="10" t="s">
        <v>258</v>
      </c>
      <c r="D132" s="10">
        <v>2021</v>
      </c>
      <c r="E132" s="10" t="s">
        <v>257</v>
      </c>
      <c r="F132" s="10" t="str">
        <f>HYPERLINK("http://dx.doi.org/10.1016/j.procir.2021.11.199","http://dx.doi.org/10.1016/j.procir.2021.11.199")</f>
        <v>http://dx.doi.org/10.1016/j.procir.2021.11.199</v>
      </c>
    </row>
    <row r="133" spans="1:6" x14ac:dyDescent="0.2">
      <c r="A133" s="10" t="s">
        <v>256</v>
      </c>
      <c r="B133" s="10" t="s">
        <v>255</v>
      </c>
      <c r="C133" s="10" t="s">
        <v>254</v>
      </c>
      <c r="D133" s="10">
        <v>2021</v>
      </c>
      <c r="E133" s="10" t="s">
        <v>253</v>
      </c>
      <c r="F133" s="10" t="str">
        <f>HYPERLINK("http://dx.doi.org/10.20472/EFC.2021.015.009","http://dx.doi.org/10.20472/EFC.2021.015.009")</f>
        <v>http://dx.doi.org/10.20472/EFC.2021.015.009</v>
      </c>
    </row>
    <row r="134" spans="1:6" x14ac:dyDescent="0.2">
      <c r="A134" s="10" t="s">
        <v>252</v>
      </c>
      <c r="B134" s="10" t="s">
        <v>251</v>
      </c>
      <c r="C134" s="10" t="s">
        <v>250</v>
      </c>
      <c r="D134" s="10">
        <v>2021</v>
      </c>
      <c r="E134" s="10" t="s">
        <v>249</v>
      </c>
      <c r="F134" s="10" t="str">
        <f>HYPERLINK("http://dx.doi.org/10.1080/13639080.2020.1858230","http://dx.doi.org/10.1080/13639080.2020.1858230")</f>
        <v>http://dx.doi.org/10.1080/13639080.2020.1858230</v>
      </c>
    </row>
    <row r="135" spans="1:6" x14ac:dyDescent="0.2">
      <c r="A135" s="10" t="s">
        <v>248</v>
      </c>
      <c r="B135" s="10" t="s">
        <v>247</v>
      </c>
      <c r="C135" s="10" t="s">
        <v>246</v>
      </c>
      <c r="D135" s="10">
        <v>2021</v>
      </c>
      <c r="E135" s="10" t="s">
        <v>245</v>
      </c>
      <c r="F135" s="10" t="str">
        <f>HYPERLINK("http://dx.doi.org/10.1080/0951192X.2020.1836677","http://dx.doi.org/10.1080/0951192X.2020.1836677")</f>
        <v>http://dx.doi.org/10.1080/0951192X.2020.1836677</v>
      </c>
    </row>
    <row r="136" spans="1:6" x14ac:dyDescent="0.2">
      <c r="A136" s="10" t="s">
        <v>244</v>
      </c>
      <c r="B136" s="10" t="s">
        <v>243</v>
      </c>
      <c r="C136" s="10" t="s">
        <v>242</v>
      </c>
      <c r="D136" s="10">
        <v>2021</v>
      </c>
      <c r="E136" s="10" t="s">
        <v>241</v>
      </c>
      <c r="F136" s="10" t="str">
        <f>HYPERLINK("http://dx.doi.org/10.1007/s10845-020-01606-w","http://dx.doi.org/10.1007/s10845-020-01606-w")</f>
        <v>http://dx.doi.org/10.1007/s10845-020-01606-w</v>
      </c>
    </row>
    <row r="137" spans="1:6" x14ac:dyDescent="0.2">
      <c r="A137" s="10" t="s">
        <v>240</v>
      </c>
      <c r="B137" s="10" t="s">
        <v>239</v>
      </c>
      <c r="C137" s="10" t="s">
        <v>238</v>
      </c>
      <c r="D137" s="10">
        <v>2021</v>
      </c>
      <c r="E137" s="10" t="s">
        <v>237</v>
      </c>
      <c r="F137" s="10" t="str">
        <f>HYPERLINK("http://dx.doi.org/10.1108/HESWBL-07-2019-0098","http://dx.doi.org/10.1108/HESWBL-07-2019-0098")</f>
        <v>http://dx.doi.org/10.1108/HESWBL-07-2019-0098</v>
      </c>
    </row>
    <row r="138" spans="1:6" x14ac:dyDescent="0.2">
      <c r="A138" s="10" t="s">
        <v>221</v>
      </c>
      <c r="B138" s="10" t="s">
        <v>236</v>
      </c>
      <c r="C138" s="10" t="s">
        <v>235</v>
      </c>
      <c r="D138" s="10">
        <v>2020</v>
      </c>
      <c r="E138" s="10" t="s">
        <v>234</v>
      </c>
      <c r="F138" s="10" t="str">
        <f>HYPERLINK("http://dx.doi.org/10.1108/JMTM-08-2019-0309","http://dx.doi.org/10.1108/JMTM-08-2019-0309")</f>
        <v>http://dx.doi.org/10.1108/JMTM-08-2019-0309</v>
      </c>
    </row>
    <row r="139" spans="1:6" x14ac:dyDescent="0.2">
      <c r="A139" s="10" t="s">
        <v>233</v>
      </c>
      <c r="B139" s="10" t="s">
        <v>232</v>
      </c>
      <c r="C139" s="10" t="s">
        <v>231</v>
      </c>
      <c r="D139" s="10">
        <v>2020</v>
      </c>
      <c r="E139" s="10" t="s">
        <v>230</v>
      </c>
      <c r="F139" s="10" t="str">
        <f>HYPERLINK("http://dx.doi.org/10.1080/21693277.2020.1737592","http://dx.doi.org/10.1080/21693277.2020.1737592")</f>
        <v>http://dx.doi.org/10.1080/21693277.2020.1737592</v>
      </c>
    </row>
    <row r="140" spans="1:6" x14ac:dyDescent="0.2">
      <c r="A140" s="10" t="s">
        <v>229</v>
      </c>
      <c r="B140" s="10" t="s">
        <v>228</v>
      </c>
      <c r="C140" s="10" t="s">
        <v>227</v>
      </c>
      <c r="D140" s="10">
        <v>2020</v>
      </c>
      <c r="E140" s="10" t="s">
        <v>226</v>
      </c>
      <c r="F140" s="10" t="str">
        <f>HYPERLINK("http://dx.doi.org/10.1155/2020/4280156","http://dx.doi.org/10.1155/2020/4280156")</f>
        <v>http://dx.doi.org/10.1155/2020/4280156</v>
      </c>
    </row>
    <row r="141" spans="1:6" x14ac:dyDescent="0.2">
      <c r="A141" s="10" t="s">
        <v>225</v>
      </c>
      <c r="B141" s="10" t="s">
        <v>224</v>
      </c>
      <c r="C141" s="10" t="s">
        <v>223</v>
      </c>
      <c r="D141" s="10">
        <v>2020</v>
      </c>
      <c r="E141" s="10" t="s">
        <v>222</v>
      </c>
      <c r="F141" s="10" t="str">
        <f>HYPERLINK("http://dx.doi.org/10.1016/j.cirpj.2019.11.005","http://dx.doi.org/10.1016/j.cirpj.2019.11.005")</f>
        <v>http://dx.doi.org/10.1016/j.cirpj.2019.11.005</v>
      </c>
    </row>
    <row r="142" spans="1:6" x14ac:dyDescent="0.2">
      <c r="A142" s="10" t="s">
        <v>221</v>
      </c>
      <c r="B142" s="10" t="s">
        <v>220</v>
      </c>
      <c r="C142" s="10" t="s">
        <v>219</v>
      </c>
      <c r="D142" s="10">
        <v>2020</v>
      </c>
      <c r="E142" s="10" t="s">
        <v>218</v>
      </c>
      <c r="F142" s="10" t="str">
        <f>HYPERLINK("http://dx.doi.org/10.1109/case48305.2020.9216843","http://dx.doi.org/10.1109/case48305.2020.9216843")</f>
        <v>http://dx.doi.org/10.1109/case48305.2020.9216843</v>
      </c>
    </row>
    <row r="143" spans="1:6" x14ac:dyDescent="0.2">
      <c r="A143" s="10" t="s">
        <v>217</v>
      </c>
      <c r="B143" s="10" t="s">
        <v>216</v>
      </c>
      <c r="C143" s="10" t="s">
        <v>215</v>
      </c>
      <c r="D143" s="10">
        <v>2020</v>
      </c>
      <c r="E143" s="10" t="s">
        <v>214</v>
      </c>
      <c r="F143" s="10" t="str">
        <f>HYPERLINK("http://dx.doi.org/10.1109/itms51158.2020.9259295","http://dx.doi.org/10.1109/itms51158.2020.9259295")</f>
        <v>http://dx.doi.org/10.1109/itms51158.2020.9259295</v>
      </c>
    </row>
    <row r="144" spans="1:6" x14ac:dyDescent="0.2">
      <c r="A144" s="10" t="s">
        <v>213</v>
      </c>
      <c r="B144" s="10" t="s">
        <v>212</v>
      </c>
      <c r="C144" s="10" t="s">
        <v>211</v>
      </c>
      <c r="D144" s="10">
        <v>2020</v>
      </c>
      <c r="E144" s="10" t="s">
        <v>210</v>
      </c>
      <c r="F144" s="10" t="str">
        <f>HYPERLINK("http://dx.doi.org/10.1007/978-3-030-40724-7_8","http://dx.doi.org/10.1007/978-3-030-40724-7_8")</f>
        <v>http://dx.doi.org/10.1007/978-3-030-40724-7_8</v>
      </c>
    </row>
    <row r="145" spans="1:6" x14ac:dyDescent="0.2">
      <c r="A145" s="10" t="s">
        <v>209</v>
      </c>
      <c r="B145" s="10" t="s">
        <v>208</v>
      </c>
      <c r="C145" s="10" t="s">
        <v>207</v>
      </c>
      <c r="D145" s="10">
        <v>2020</v>
      </c>
      <c r="E145" s="10" t="s">
        <v>0</v>
      </c>
      <c r="F145" s="10" t="s">
        <v>0</v>
      </c>
    </row>
    <row r="146" spans="1:6" x14ac:dyDescent="0.2">
      <c r="A146" s="10" t="s">
        <v>206</v>
      </c>
      <c r="B146" s="10" t="s">
        <v>205</v>
      </c>
      <c r="C146" s="10" t="s">
        <v>204</v>
      </c>
      <c r="D146" s="10">
        <v>2020</v>
      </c>
      <c r="E146" s="10" t="s">
        <v>203</v>
      </c>
      <c r="F146" s="10" t="str">
        <f>HYPERLINK("http://dx.doi.org/10.1007/978-3-030-20494-5_13","http://dx.doi.org/10.1007/978-3-030-20494-5_13")</f>
        <v>http://dx.doi.org/10.1007/978-3-030-20494-5_13</v>
      </c>
    </row>
    <row r="147" spans="1:6" x14ac:dyDescent="0.2">
      <c r="A147" s="10" t="s">
        <v>202</v>
      </c>
      <c r="B147" s="10" t="s">
        <v>201</v>
      </c>
      <c r="C147" s="10" t="s">
        <v>200</v>
      </c>
      <c r="D147" s="10">
        <v>2020</v>
      </c>
      <c r="E147" s="10" t="s">
        <v>0</v>
      </c>
      <c r="F147" s="10" t="s">
        <v>0</v>
      </c>
    </row>
    <row r="148" spans="1:6" x14ac:dyDescent="0.2">
      <c r="A148" s="10" t="s">
        <v>199</v>
      </c>
      <c r="B148" s="10" t="s">
        <v>198</v>
      </c>
      <c r="C148" s="10" t="s">
        <v>197</v>
      </c>
      <c r="D148" s="10">
        <v>2020</v>
      </c>
      <c r="E148" s="10" t="s">
        <v>196</v>
      </c>
      <c r="F148" s="10" t="str">
        <f>HYPERLINK("http://dx.doi.org/10.1016/j.cie.2018.08.035","http://dx.doi.org/10.1016/j.cie.2018.08.035")</f>
        <v>http://dx.doi.org/10.1016/j.cie.2018.08.035</v>
      </c>
    </row>
    <row r="149" spans="1:6" x14ac:dyDescent="0.2">
      <c r="A149" s="10" t="s">
        <v>195</v>
      </c>
      <c r="B149" s="10" t="s">
        <v>194</v>
      </c>
      <c r="C149" s="10" t="s">
        <v>193</v>
      </c>
      <c r="D149" s="10">
        <v>2020</v>
      </c>
      <c r="E149" s="10" t="s">
        <v>192</v>
      </c>
      <c r="F149" s="10" t="str">
        <f>HYPERLINK("http://dx.doi.org/10.1109/ieem45057.2020.9309734","http://dx.doi.org/10.1109/ieem45057.2020.9309734")</f>
        <v>http://dx.doi.org/10.1109/ieem45057.2020.9309734</v>
      </c>
    </row>
    <row r="150" spans="1:6" x14ac:dyDescent="0.2">
      <c r="A150" s="10" t="s">
        <v>191</v>
      </c>
      <c r="B150" s="10" t="s">
        <v>190</v>
      </c>
      <c r="C150" s="10" t="s">
        <v>189</v>
      </c>
      <c r="D150" s="10">
        <v>2020</v>
      </c>
      <c r="E150" s="10" t="s">
        <v>0</v>
      </c>
      <c r="F150" s="10" t="s">
        <v>0</v>
      </c>
    </row>
    <row r="151" spans="1:6" x14ac:dyDescent="0.2">
      <c r="A151" s="10" t="s">
        <v>188</v>
      </c>
      <c r="B151" s="10" t="s">
        <v>187</v>
      </c>
      <c r="C151" s="10" t="s">
        <v>186</v>
      </c>
      <c r="D151" s="10">
        <v>2020</v>
      </c>
      <c r="E151" s="10" t="s">
        <v>185</v>
      </c>
      <c r="F151" s="10" t="str">
        <f>HYPERLINK("http://dx.doi.org/10.3232/UBR.2020.V17.N1.04","http://dx.doi.org/10.3232/UBR.2020.V17.N1.04")</f>
        <v>http://dx.doi.org/10.3232/UBR.2020.V17.N1.04</v>
      </c>
    </row>
    <row r="152" spans="1:6" x14ac:dyDescent="0.2">
      <c r="A152" s="10" t="s">
        <v>184</v>
      </c>
      <c r="B152" s="10" t="s">
        <v>183</v>
      </c>
      <c r="C152" s="10" t="s">
        <v>182</v>
      </c>
      <c r="D152" s="10">
        <v>2020</v>
      </c>
      <c r="E152" s="10" t="s">
        <v>181</v>
      </c>
      <c r="F152" s="10" t="str">
        <f>HYPERLINK("http://dx.doi.org/10.1002/sres.2657","http://dx.doi.org/10.1002/sres.2657")</f>
        <v>http://dx.doi.org/10.1002/sres.2657</v>
      </c>
    </row>
    <row r="153" spans="1:6" x14ac:dyDescent="0.2">
      <c r="A153" s="10" t="s">
        <v>180</v>
      </c>
      <c r="B153" s="10" t="s">
        <v>179</v>
      </c>
      <c r="C153" s="10" t="s">
        <v>178</v>
      </c>
      <c r="D153" s="10">
        <v>2020</v>
      </c>
      <c r="E153" s="10" t="s">
        <v>177</v>
      </c>
      <c r="F153" s="10" t="str">
        <f>HYPERLINK("http://dx.doi.org/10.1108/IJM-10-2018-0349","http://dx.doi.org/10.1108/IJM-10-2018-0349")</f>
        <v>http://dx.doi.org/10.1108/IJM-10-2018-0349</v>
      </c>
    </row>
    <row r="154" spans="1:6" x14ac:dyDescent="0.2">
      <c r="A154" s="10" t="s">
        <v>176</v>
      </c>
      <c r="B154" s="10" t="s">
        <v>175</v>
      </c>
      <c r="C154" s="10" t="s">
        <v>174</v>
      </c>
      <c r="D154" s="10">
        <v>2019</v>
      </c>
      <c r="E154" s="10" t="s">
        <v>173</v>
      </c>
      <c r="F154" s="10" t="str">
        <f>HYPERLINK("http://dx.doi.org/10.1108/IJOPM-01-2019-0093","http://dx.doi.org/10.1108/IJOPM-01-2019-0093")</f>
        <v>http://dx.doi.org/10.1108/IJOPM-01-2019-0093</v>
      </c>
    </row>
    <row r="155" spans="1:6" x14ac:dyDescent="0.2">
      <c r="A155" s="10" t="s">
        <v>172</v>
      </c>
      <c r="B155" s="10" t="s">
        <v>171</v>
      </c>
      <c r="C155" s="10" t="s">
        <v>170</v>
      </c>
      <c r="D155" s="10">
        <v>2019</v>
      </c>
      <c r="E155" s="10" t="s">
        <v>169</v>
      </c>
      <c r="F155" s="10" t="str">
        <f>HYPERLINK("http://dx.doi.org/10.1016/j.heliyon.2019.e01723","http://dx.doi.org/10.1016/j.heliyon.2019.e01723")</f>
        <v>http://dx.doi.org/10.1016/j.heliyon.2019.e01723</v>
      </c>
    </row>
    <row r="156" spans="1:6" x14ac:dyDescent="0.2">
      <c r="A156" s="10" t="s">
        <v>168</v>
      </c>
      <c r="B156" s="10" t="s">
        <v>167</v>
      </c>
      <c r="C156" s="10" t="s">
        <v>166</v>
      </c>
      <c r="D156" s="10">
        <v>2019</v>
      </c>
      <c r="E156" s="10" t="s">
        <v>165</v>
      </c>
      <c r="F156" s="10" t="str">
        <f>HYPERLINK("http://dx.doi.org/10.1108/SCM-03-2018-0150","http://dx.doi.org/10.1108/SCM-03-2018-0150")</f>
        <v>http://dx.doi.org/10.1108/SCM-03-2018-0150</v>
      </c>
    </row>
    <row r="157" spans="1:6" x14ac:dyDescent="0.2">
      <c r="A157" s="10" t="s">
        <v>164</v>
      </c>
      <c r="B157" s="10" t="s">
        <v>163</v>
      </c>
      <c r="C157" s="10" t="s">
        <v>162</v>
      </c>
      <c r="D157" s="10">
        <v>2019</v>
      </c>
      <c r="E157" s="10" t="s">
        <v>161</v>
      </c>
      <c r="F157" s="10" t="str">
        <f>HYPERLINK("http://dx.doi.org/10.1007/978-3-030-29996-5_60","http://dx.doi.org/10.1007/978-3-030-29996-5_60")</f>
        <v>http://dx.doi.org/10.1007/978-3-030-29996-5_60</v>
      </c>
    </row>
    <row r="158" spans="1:6" x14ac:dyDescent="0.2">
      <c r="A158" s="10" t="s">
        <v>160</v>
      </c>
      <c r="B158" s="10" t="s">
        <v>159</v>
      </c>
      <c r="C158" s="10" t="s">
        <v>158</v>
      </c>
      <c r="D158" s="10">
        <v>2019</v>
      </c>
      <c r="E158" s="10" t="s">
        <v>157</v>
      </c>
      <c r="F158" s="10" t="str">
        <f>HYPERLINK("http://dx.doi.org/10.1109/educon.2019.8725057","http://dx.doi.org/10.1109/educon.2019.8725057")</f>
        <v>http://dx.doi.org/10.1109/educon.2019.8725057</v>
      </c>
    </row>
    <row r="159" spans="1:6" x14ac:dyDescent="0.2">
      <c r="A159" s="10" t="s">
        <v>156</v>
      </c>
      <c r="B159" s="10" t="s">
        <v>155</v>
      </c>
      <c r="C159" s="10" t="s">
        <v>154</v>
      </c>
      <c r="D159" s="10">
        <v>2019</v>
      </c>
      <c r="E159" s="10" t="s">
        <v>153</v>
      </c>
      <c r="F159" s="10" t="str">
        <f>HYPERLINK("http://dx.doi.org/10.1007/978-3-030-26118-4_7","http://dx.doi.org/10.1007/978-3-030-26118-4_7")</f>
        <v>http://dx.doi.org/10.1007/978-3-030-26118-4_7</v>
      </c>
    </row>
    <row r="160" spans="1:6" x14ac:dyDescent="0.2">
      <c r="A160" s="10" t="s">
        <v>152</v>
      </c>
      <c r="B160" s="10" t="s">
        <v>151</v>
      </c>
      <c r="C160" s="10" t="s">
        <v>150</v>
      </c>
      <c r="D160" s="10">
        <v>2019</v>
      </c>
      <c r="E160" s="10" t="s">
        <v>149</v>
      </c>
      <c r="F160" s="10" t="str">
        <f>HYPERLINK("http://dx.doi.org/10.1016/j.ifacol.2019.11.554","http://dx.doi.org/10.1016/j.ifacol.2019.11.554")</f>
        <v>http://dx.doi.org/10.1016/j.ifacol.2019.11.554</v>
      </c>
    </row>
    <row r="161" spans="1:6" x14ac:dyDescent="0.2">
      <c r="A161" s="10" t="s">
        <v>148</v>
      </c>
      <c r="B161" s="10" t="s">
        <v>147</v>
      </c>
      <c r="C161" s="10" t="s">
        <v>146</v>
      </c>
      <c r="D161" s="10">
        <v>2019</v>
      </c>
      <c r="E161" s="10" t="s">
        <v>145</v>
      </c>
      <c r="F161" s="10" t="str">
        <f>HYPERLINK("http://dx.doi.org/10.1088/1757-899X/497/1/012011","http://dx.doi.org/10.1088/1757-899X/497/1/012011")</f>
        <v>http://dx.doi.org/10.1088/1757-899X/497/1/012011</v>
      </c>
    </row>
    <row r="162" spans="1:6" x14ac:dyDescent="0.2">
      <c r="A162" s="10" t="s">
        <v>144</v>
      </c>
      <c r="B162" s="10" t="s">
        <v>143</v>
      </c>
      <c r="C162" s="10" t="s">
        <v>142</v>
      </c>
      <c r="D162" s="10">
        <v>2019</v>
      </c>
      <c r="E162" s="10" t="s">
        <v>0</v>
      </c>
      <c r="F162" s="10" t="s">
        <v>0</v>
      </c>
    </row>
    <row r="163" spans="1:6" x14ac:dyDescent="0.2">
      <c r="A163" s="10" t="s">
        <v>141</v>
      </c>
      <c r="B163" s="10" t="s">
        <v>140</v>
      </c>
      <c r="C163" s="10" t="s">
        <v>139</v>
      </c>
      <c r="D163" s="10">
        <v>2019</v>
      </c>
      <c r="E163" s="10" t="s">
        <v>138</v>
      </c>
      <c r="F163" s="10" t="str">
        <f>HYPERLINK("http://dx.doi.org/10.1016/j.ifacol.2019.11.134","http://dx.doi.org/10.1016/j.ifacol.2019.11.134")</f>
        <v>http://dx.doi.org/10.1016/j.ifacol.2019.11.134</v>
      </c>
    </row>
    <row r="164" spans="1:6" x14ac:dyDescent="0.2">
      <c r="A164" s="10" t="s">
        <v>137</v>
      </c>
      <c r="B164" s="10" t="s">
        <v>136</v>
      </c>
      <c r="C164" s="10" t="s">
        <v>135</v>
      </c>
      <c r="D164" s="10">
        <v>2019</v>
      </c>
      <c r="E164" s="10" t="s">
        <v>134</v>
      </c>
      <c r="F164" s="10" t="str">
        <f>HYPERLINK("http://dx.doi.org/10.1016/j.procir.2019.03.063","http://dx.doi.org/10.1016/j.procir.2019.03.063")</f>
        <v>http://dx.doi.org/10.1016/j.procir.2019.03.063</v>
      </c>
    </row>
    <row r="165" spans="1:6" x14ac:dyDescent="0.2">
      <c r="A165" s="10" t="s">
        <v>133</v>
      </c>
      <c r="B165" s="10" t="s">
        <v>132</v>
      </c>
      <c r="C165" s="10" t="s">
        <v>131</v>
      </c>
      <c r="D165" s="10">
        <v>2019</v>
      </c>
      <c r="E165" s="10" t="s">
        <v>130</v>
      </c>
      <c r="F165" s="10" t="str">
        <f>HYPERLINK("http://dx.doi.org/10.1016/j.ifacol.2019.11.530","http://dx.doi.org/10.1016/j.ifacol.2019.11.530")</f>
        <v>http://dx.doi.org/10.1016/j.ifacol.2019.11.530</v>
      </c>
    </row>
    <row r="166" spans="1:6" x14ac:dyDescent="0.2">
      <c r="A166" s="10" t="s">
        <v>129</v>
      </c>
      <c r="B166" s="10" t="s">
        <v>128</v>
      </c>
      <c r="C166" s="10" t="s">
        <v>127</v>
      </c>
      <c r="D166" s="10">
        <v>2019</v>
      </c>
      <c r="E166" s="10" t="s">
        <v>126</v>
      </c>
      <c r="F166" s="10" t="str">
        <f>HYPERLINK("http://dx.doi.org/10.1109/temscon.2019.8813717","http://dx.doi.org/10.1109/temscon.2019.8813717")</f>
        <v>http://dx.doi.org/10.1109/temscon.2019.8813717</v>
      </c>
    </row>
    <row r="167" spans="1:6" x14ac:dyDescent="0.2">
      <c r="A167" s="10" t="s">
        <v>125</v>
      </c>
      <c r="B167" s="10" t="s">
        <v>124</v>
      </c>
      <c r="C167" s="10" t="s">
        <v>123</v>
      </c>
      <c r="D167" s="10">
        <v>2019</v>
      </c>
      <c r="E167" s="10" t="s">
        <v>0</v>
      </c>
      <c r="F167" s="10" t="s">
        <v>0</v>
      </c>
    </row>
    <row r="168" spans="1:6" x14ac:dyDescent="0.2">
      <c r="A168" s="10" t="s">
        <v>122</v>
      </c>
      <c r="B168" s="10" t="s">
        <v>121</v>
      </c>
      <c r="C168" s="10" t="s">
        <v>120</v>
      </c>
      <c r="D168" s="10">
        <v>2019</v>
      </c>
      <c r="E168" s="10" t="s">
        <v>0</v>
      </c>
      <c r="F168" s="10" t="s">
        <v>0</v>
      </c>
    </row>
    <row r="169" spans="1:6" x14ac:dyDescent="0.2">
      <c r="A169" s="10" t="s">
        <v>119</v>
      </c>
      <c r="B169" s="10" t="s">
        <v>118</v>
      </c>
      <c r="C169" s="10" t="s">
        <v>117</v>
      </c>
      <c r="D169" s="10">
        <v>2019</v>
      </c>
      <c r="E169" s="10" t="s">
        <v>116</v>
      </c>
      <c r="F169" s="10" t="str">
        <f>HYPERLINK("http://dx.doi.org/10.15405/epsbs.2019.03.94","http://dx.doi.org/10.15405/epsbs.2019.03.94")</f>
        <v>http://dx.doi.org/10.15405/epsbs.2019.03.94</v>
      </c>
    </row>
    <row r="170" spans="1:6" x14ac:dyDescent="0.2">
      <c r="A170" s="10" t="s">
        <v>115</v>
      </c>
      <c r="B170" s="10" t="s">
        <v>114</v>
      </c>
      <c r="C170" s="10" t="s">
        <v>113</v>
      </c>
      <c r="D170" s="10">
        <v>2018</v>
      </c>
      <c r="E170" s="10" t="s">
        <v>112</v>
      </c>
      <c r="F170" s="10" t="str">
        <f>HYPERLINK("http://dx.doi.org/10.15405/epsbs.2018.02.4","http://dx.doi.org/10.15405/epsbs.2018.02.4")</f>
        <v>http://dx.doi.org/10.15405/epsbs.2018.02.4</v>
      </c>
    </row>
    <row r="171" spans="1:6" x14ac:dyDescent="0.2">
      <c r="A171" s="10" t="s">
        <v>111</v>
      </c>
      <c r="B171" s="10" t="s">
        <v>110</v>
      </c>
      <c r="C171" s="10" t="s">
        <v>109</v>
      </c>
      <c r="D171" s="10">
        <v>2018</v>
      </c>
      <c r="E171" s="10" t="s">
        <v>108</v>
      </c>
      <c r="F171" s="10" t="str">
        <f>HYPERLINK("http://dx.doi.org/10.17531/ein.2018.3.19","http://dx.doi.org/10.17531/ein.2018.3.19")</f>
        <v>http://dx.doi.org/10.17531/ein.2018.3.19</v>
      </c>
    </row>
    <row r="172" spans="1:6" x14ac:dyDescent="0.2">
      <c r="A172" s="10" t="s">
        <v>107</v>
      </c>
      <c r="B172" s="10" t="s">
        <v>106</v>
      </c>
      <c r="C172" s="10" t="s">
        <v>105</v>
      </c>
      <c r="D172" s="10">
        <v>2018</v>
      </c>
      <c r="E172" s="10" t="s">
        <v>104</v>
      </c>
      <c r="F172" s="10" t="str">
        <f>HYPERLINK("http://dx.doi.org/10.1007/978-3-319-60474-9_2","http://dx.doi.org/10.1007/978-3-319-60474-9_2")</f>
        <v>http://dx.doi.org/10.1007/978-3-319-60474-9_2</v>
      </c>
    </row>
    <row r="173" spans="1:6" x14ac:dyDescent="0.2">
      <c r="A173" s="10" t="s">
        <v>103</v>
      </c>
      <c r="B173" s="10" t="s">
        <v>102</v>
      </c>
      <c r="C173" s="10" t="s">
        <v>101</v>
      </c>
      <c r="D173" s="10">
        <v>2018</v>
      </c>
      <c r="E173" s="10" t="s">
        <v>100</v>
      </c>
      <c r="F173" s="10" t="str">
        <f>HYPERLINK("http://dx.doi.org/10.1063/1.5080067","http://dx.doi.org/10.1063/1.5080067")</f>
        <v>http://dx.doi.org/10.1063/1.5080067</v>
      </c>
    </row>
    <row r="174" spans="1:6" x14ac:dyDescent="0.2">
      <c r="A174" s="10" t="s">
        <v>99</v>
      </c>
      <c r="B174" s="10" t="s">
        <v>98</v>
      </c>
      <c r="C174" s="10" t="s">
        <v>97</v>
      </c>
      <c r="D174" s="10">
        <v>2018</v>
      </c>
      <c r="E174" s="10" t="s">
        <v>0</v>
      </c>
      <c r="F174" s="10" t="s">
        <v>0</v>
      </c>
    </row>
    <row r="175" spans="1:6" x14ac:dyDescent="0.2">
      <c r="A175" s="10" t="s">
        <v>96</v>
      </c>
      <c r="B175" s="10" t="s">
        <v>95</v>
      </c>
      <c r="C175" s="10" t="s">
        <v>94</v>
      </c>
      <c r="D175" s="10">
        <v>2018</v>
      </c>
      <c r="E175" s="10" t="s">
        <v>0</v>
      </c>
      <c r="F175" s="10" t="s">
        <v>0</v>
      </c>
    </row>
    <row r="176" spans="1:6" x14ac:dyDescent="0.2">
      <c r="A176" s="10" t="s">
        <v>93</v>
      </c>
      <c r="B176" s="10" t="s">
        <v>92</v>
      </c>
      <c r="C176" s="10" t="s">
        <v>91</v>
      </c>
      <c r="D176" s="10">
        <v>2018</v>
      </c>
      <c r="E176" s="10" t="s">
        <v>90</v>
      </c>
      <c r="F176" s="10" t="str">
        <f>HYPERLINK("http://dx.doi.org/10.1016/j.promfg.2018.04.028","http://dx.doi.org/10.1016/j.promfg.2018.04.028")</f>
        <v>http://dx.doi.org/10.1016/j.promfg.2018.04.028</v>
      </c>
    </row>
    <row r="177" spans="1:6" x14ac:dyDescent="0.2">
      <c r="A177" s="10" t="s">
        <v>89</v>
      </c>
      <c r="B177" s="10" t="s">
        <v>88</v>
      </c>
      <c r="C177" s="10" t="s">
        <v>87</v>
      </c>
      <c r="D177" s="10">
        <v>2018</v>
      </c>
      <c r="E177" s="10" t="s">
        <v>0</v>
      </c>
      <c r="F177" s="10" t="s">
        <v>0</v>
      </c>
    </row>
    <row r="178" spans="1:6" x14ac:dyDescent="0.2">
      <c r="A178" s="10" t="s">
        <v>86</v>
      </c>
      <c r="B178" s="10" t="s">
        <v>85</v>
      </c>
      <c r="C178" s="10" t="s">
        <v>84</v>
      </c>
      <c r="D178" s="10">
        <v>2018</v>
      </c>
      <c r="E178" s="10" t="s">
        <v>83</v>
      </c>
      <c r="F178" s="10" t="str">
        <f>HYPERLINK("http://dx.doi.org/10.15405/epsbs.2018.05.84","http://dx.doi.org/10.15405/epsbs.2018.05.84")</f>
        <v>http://dx.doi.org/10.15405/epsbs.2018.05.84</v>
      </c>
    </row>
    <row r="179" spans="1:6" x14ac:dyDescent="0.2">
      <c r="A179" s="10" t="s">
        <v>82</v>
      </c>
      <c r="B179" s="10" t="s">
        <v>81</v>
      </c>
      <c r="C179" s="10" t="s">
        <v>80</v>
      </c>
      <c r="D179" s="10">
        <v>2018</v>
      </c>
      <c r="E179" s="10" t="s">
        <v>79</v>
      </c>
      <c r="F179" s="10" t="str">
        <f>HYPERLINK("http://dx.doi.org/10.1007/978-3-319-57870-5_7","http://dx.doi.org/10.1007/978-3-319-57870-5_7")</f>
        <v>http://dx.doi.org/10.1007/978-3-319-57870-5_7</v>
      </c>
    </row>
    <row r="180" spans="1:6" x14ac:dyDescent="0.2">
      <c r="A180" s="10" t="s">
        <v>78</v>
      </c>
      <c r="B180" s="10" t="s">
        <v>77</v>
      </c>
      <c r="C180" s="10" t="s">
        <v>76</v>
      </c>
      <c r="D180" s="10">
        <v>2018</v>
      </c>
      <c r="E180" s="10" t="s">
        <v>75</v>
      </c>
      <c r="F180" s="10" t="str">
        <f>HYPERLINK("http://dx.doi.org/10.1108/JEIM-01-2017-0015","http://dx.doi.org/10.1108/JEIM-01-2017-0015")</f>
        <v>http://dx.doi.org/10.1108/JEIM-01-2017-0015</v>
      </c>
    </row>
    <row r="181" spans="1:6" x14ac:dyDescent="0.2">
      <c r="A181" s="10" t="s">
        <v>74</v>
      </c>
      <c r="B181" s="10" t="s">
        <v>73</v>
      </c>
      <c r="C181" s="10" t="s">
        <v>72</v>
      </c>
      <c r="D181" s="10">
        <v>2018</v>
      </c>
      <c r="E181" s="10" t="s">
        <v>71</v>
      </c>
      <c r="F181" s="10" t="str">
        <f>HYPERLINK("http://dx.doi.org/10.1016/j.promfg.2018.04.005","http://dx.doi.org/10.1016/j.promfg.2018.04.005")</f>
        <v>http://dx.doi.org/10.1016/j.promfg.2018.04.005</v>
      </c>
    </row>
    <row r="182" spans="1:6" x14ac:dyDescent="0.2">
      <c r="A182" s="10" t="s">
        <v>70</v>
      </c>
      <c r="B182" s="10" t="s">
        <v>69</v>
      </c>
      <c r="C182" s="10" t="s">
        <v>68</v>
      </c>
      <c r="D182" s="10">
        <v>2018</v>
      </c>
      <c r="E182" s="10" t="s">
        <v>67</v>
      </c>
      <c r="F182" s="10" t="str">
        <f>HYPERLINK("http://dx.doi.org/10.1007/978-3-319-64465-3_13","http://dx.doi.org/10.1007/978-3-319-64465-3_13")</f>
        <v>http://dx.doi.org/10.1007/978-3-319-64465-3_13</v>
      </c>
    </row>
    <row r="183" spans="1:6" x14ac:dyDescent="0.2">
      <c r="A183" s="10" t="s">
        <v>66</v>
      </c>
      <c r="B183" s="10" t="s">
        <v>65</v>
      </c>
      <c r="C183" s="10" t="s">
        <v>64</v>
      </c>
      <c r="D183" s="10">
        <v>2018</v>
      </c>
      <c r="E183" s="10" t="s">
        <v>63</v>
      </c>
      <c r="F183" s="10" t="str">
        <f>HYPERLINK("http://dx.doi.org/10.1016/j.procs.2018.10.084","http://dx.doi.org/10.1016/j.procs.2018.10.084")</f>
        <v>http://dx.doi.org/10.1016/j.procs.2018.10.084</v>
      </c>
    </row>
    <row r="184" spans="1:6" x14ac:dyDescent="0.2">
      <c r="A184" s="10" t="s">
        <v>62</v>
      </c>
      <c r="B184" s="10" t="s">
        <v>61</v>
      </c>
      <c r="C184" s="10" t="s">
        <v>60</v>
      </c>
      <c r="D184" s="10">
        <v>2018</v>
      </c>
      <c r="E184" s="10" t="s">
        <v>59</v>
      </c>
      <c r="F184" s="10" t="str">
        <f>HYPERLINK("http://dx.doi.org/10.1016/j.promfg.2018.03.156","http://dx.doi.org/10.1016/j.promfg.2018.03.156")</f>
        <v>http://dx.doi.org/10.1016/j.promfg.2018.03.156</v>
      </c>
    </row>
    <row r="185" spans="1:6" x14ac:dyDescent="0.2">
      <c r="A185" s="10" t="s">
        <v>58</v>
      </c>
      <c r="B185" s="10" t="s">
        <v>57</v>
      </c>
      <c r="C185" s="10" t="s">
        <v>55</v>
      </c>
      <c r="D185" s="10">
        <v>2017</v>
      </c>
      <c r="E185" s="10" t="s">
        <v>54</v>
      </c>
      <c r="F185" s="10" t="str">
        <f>HYPERLINK("http://dx.doi.org/10.1016/j.cie.2017.09.016","http://dx.doi.org/10.1016/j.cie.2017.09.016")</f>
        <v>http://dx.doi.org/10.1016/j.cie.2017.09.016</v>
      </c>
    </row>
    <row r="186" spans="1:6" x14ac:dyDescent="0.2">
      <c r="A186" s="10" t="s">
        <v>53</v>
      </c>
      <c r="B186" s="10" t="s">
        <v>52</v>
      </c>
      <c r="C186" s="10" t="s">
        <v>51</v>
      </c>
      <c r="D186" s="10">
        <v>2017</v>
      </c>
      <c r="E186" s="10" t="s">
        <v>0</v>
      </c>
      <c r="F186" s="10" t="s">
        <v>0</v>
      </c>
    </row>
    <row r="187" spans="1:6" x14ac:dyDescent="0.2">
      <c r="A187" s="10" t="s">
        <v>50</v>
      </c>
      <c r="B187" s="10" t="s">
        <v>49</v>
      </c>
      <c r="C187" s="10" t="s">
        <v>48</v>
      </c>
      <c r="D187" s="10">
        <v>2017</v>
      </c>
      <c r="E187" s="10" t="s">
        <v>0</v>
      </c>
      <c r="F187" s="10" t="s">
        <v>0</v>
      </c>
    </row>
    <row r="188" spans="1:6" x14ac:dyDescent="0.2">
      <c r="A188" s="10" t="s">
        <v>47</v>
      </c>
      <c r="B188" s="10" t="s">
        <v>46</v>
      </c>
      <c r="C188" s="10" t="s">
        <v>45</v>
      </c>
      <c r="D188" s="10">
        <v>2017</v>
      </c>
      <c r="E188" s="10" t="s">
        <v>0</v>
      </c>
      <c r="F188" s="10" t="s">
        <v>0</v>
      </c>
    </row>
    <row r="189" spans="1:6" x14ac:dyDescent="0.2">
      <c r="A189" s="10" t="s">
        <v>44</v>
      </c>
      <c r="B189" s="10" t="s">
        <v>43</v>
      </c>
      <c r="C189" s="10" t="s">
        <v>42</v>
      </c>
      <c r="D189" s="10">
        <v>2017</v>
      </c>
      <c r="E189" s="10" t="s">
        <v>41</v>
      </c>
      <c r="F189" s="10" t="str">
        <f>HYPERLINK("http://dx.doi.org/10.26480/icemi.01.2017.250.253","http://dx.doi.org/10.26480/icemi.01.2017.250.253")</f>
        <v>http://dx.doi.org/10.26480/icemi.01.2017.250.253</v>
      </c>
    </row>
    <row r="190" spans="1:6" x14ac:dyDescent="0.2">
      <c r="A190" s="10" t="s">
        <v>40</v>
      </c>
      <c r="B190" s="10" t="s">
        <v>39</v>
      </c>
      <c r="C190" s="10" t="s">
        <v>38</v>
      </c>
      <c r="D190" s="10">
        <v>2017</v>
      </c>
      <c r="E190" s="10" t="s">
        <v>0</v>
      </c>
      <c r="F190" s="10" t="s">
        <v>0</v>
      </c>
    </row>
    <row r="191" spans="1:6" x14ac:dyDescent="0.2">
      <c r="A191" s="10" t="s">
        <v>37</v>
      </c>
      <c r="B191" s="10" t="s">
        <v>36</v>
      </c>
      <c r="C191" s="10" t="s">
        <v>35</v>
      </c>
      <c r="D191" s="10">
        <v>2017</v>
      </c>
      <c r="E191" s="10" t="s">
        <v>34</v>
      </c>
      <c r="F191" s="10" t="str">
        <f>HYPERLINK("http://dx.doi.org/10.1007/978-3-319-66923-6_37","http://dx.doi.org/10.1007/978-3-319-66923-6_37")</f>
        <v>http://dx.doi.org/10.1007/978-3-319-66923-6_37</v>
      </c>
    </row>
    <row r="192" spans="1:6" x14ac:dyDescent="0.2">
      <c r="A192" s="10" t="s">
        <v>33</v>
      </c>
      <c r="B192" s="10" t="s">
        <v>32</v>
      </c>
      <c r="C192" s="10" t="s">
        <v>31</v>
      </c>
      <c r="D192" s="10">
        <v>2017</v>
      </c>
      <c r="E192" s="10" t="s">
        <v>30</v>
      </c>
      <c r="F192" s="10" t="str">
        <f>HYPERLINK("http://dx.doi.org/10.1145/3056540.3076192","http://dx.doi.org/10.1145/3056540.3076192")</f>
        <v>http://dx.doi.org/10.1145/3056540.3076192</v>
      </c>
    </row>
    <row r="193" spans="1:6" x14ac:dyDescent="0.2">
      <c r="A193" s="10" t="s">
        <v>29</v>
      </c>
      <c r="B193" s="10" t="s">
        <v>28</v>
      </c>
      <c r="C193" s="10" t="s">
        <v>27</v>
      </c>
      <c r="D193" s="10">
        <v>2016</v>
      </c>
      <c r="E193" s="10" t="s">
        <v>26</v>
      </c>
      <c r="F193" s="10" t="str">
        <f>HYPERLINK("http://dx.doi.org/10.1016/j.procir.2016.05.102","http://dx.doi.org/10.1016/j.procir.2016.05.102")</f>
        <v>http://dx.doi.org/10.1016/j.procir.2016.05.102</v>
      </c>
    </row>
    <row r="194" spans="1:6" x14ac:dyDescent="0.2">
      <c r="A194" s="10" t="s">
        <v>25</v>
      </c>
      <c r="B194" s="10" t="s">
        <v>24</v>
      </c>
      <c r="C194" s="10" t="s">
        <v>23</v>
      </c>
      <c r="D194" s="10">
        <v>2016</v>
      </c>
      <c r="E194" s="10" t="s">
        <v>22</v>
      </c>
      <c r="F194" s="10" t="str">
        <f>HYPERLINK("http://dx.doi.org/10.1016/j.procir.2016.11.011","http://dx.doi.org/10.1016/j.procir.2016.11.011")</f>
        <v>http://dx.doi.org/10.1016/j.procir.2016.11.011</v>
      </c>
    </row>
    <row r="195" spans="1:6" s="51" customFormat="1" x14ac:dyDescent="0.2">
      <c r="A195" s="51" t="s">
        <v>779</v>
      </c>
      <c r="B195" s="51" t="s">
        <v>778</v>
      </c>
      <c r="C195" s="51" t="s">
        <v>776</v>
      </c>
      <c r="D195" s="51" t="s">
        <v>775</v>
      </c>
      <c r="E195" s="51" t="s">
        <v>774</v>
      </c>
      <c r="F195" s="51" t="s">
        <v>773</v>
      </c>
    </row>
    <row r="196" spans="1:6" x14ac:dyDescent="0.2">
      <c r="A196" s="10" t="s">
        <v>1703</v>
      </c>
      <c r="B196" s="10" t="s">
        <v>1704</v>
      </c>
      <c r="C196" s="10" t="s">
        <v>1705</v>
      </c>
      <c r="D196" s="10">
        <v>2020</v>
      </c>
      <c r="E196" s="10" t="s">
        <v>1706</v>
      </c>
      <c r="F196" s="10" t="s">
        <v>1707</v>
      </c>
    </row>
    <row r="197" spans="1:6" x14ac:dyDescent="0.2">
      <c r="A197" s="10" t="s">
        <v>1709</v>
      </c>
      <c r="B197" s="10" t="s">
        <v>1710</v>
      </c>
      <c r="C197" s="10" t="s">
        <v>1711</v>
      </c>
      <c r="D197" s="10">
        <v>2024</v>
      </c>
      <c r="E197" s="10" t="s">
        <v>1712</v>
      </c>
      <c r="F197" s="10" t="s">
        <v>1713</v>
      </c>
    </row>
    <row r="198" spans="1:6" x14ac:dyDescent="0.2">
      <c r="A198" s="10" t="s">
        <v>1715</v>
      </c>
      <c r="B198" s="10" t="s">
        <v>1716</v>
      </c>
      <c r="C198" s="10" t="s">
        <v>1717</v>
      </c>
      <c r="D198" s="10">
        <v>2023</v>
      </c>
      <c r="E198" s="10" t="s">
        <v>1718</v>
      </c>
      <c r="F198" s="10" t="s">
        <v>1719</v>
      </c>
    </row>
    <row r="199" spans="1:6" x14ac:dyDescent="0.2">
      <c r="A199" s="10" t="s">
        <v>1721</v>
      </c>
      <c r="B199" s="10" t="s">
        <v>1722</v>
      </c>
      <c r="C199" s="10" t="s">
        <v>1723</v>
      </c>
      <c r="D199" s="10">
        <v>2020</v>
      </c>
      <c r="E199" s="10" t="s">
        <v>1724</v>
      </c>
      <c r="F199" s="10" t="s">
        <v>1725</v>
      </c>
    </row>
    <row r="200" spans="1:6" x14ac:dyDescent="0.2">
      <c r="A200" s="10" t="s">
        <v>1727</v>
      </c>
      <c r="B200" s="10" t="s">
        <v>1728</v>
      </c>
      <c r="C200" s="10" t="s">
        <v>1729</v>
      </c>
      <c r="D200" s="10">
        <v>2018</v>
      </c>
      <c r="E200" s="10" t="s">
        <v>1730</v>
      </c>
      <c r="F200" s="10" t="s">
        <v>1731</v>
      </c>
    </row>
    <row r="201" spans="1:6" x14ac:dyDescent="0.2">
      <c r="A201" s="10" t="s">
        <v>1733</v>
      </c>
      <c r="B201" s="10" t="s">
        <v>1734</v>
      </c>
      <c r="C201" s="10" t="s">
        <v>1735</v>
      </c>
      <c r="D201" s="10">
        <v>2021</v>
      </c>
      <c r="E201" s="10" t="s">
        <v>1736</v>
      </c>
      <c r="F201" s="10" t="s">
        <v>1737</v>
      </c>
    </row>
    <row r="202" spans="1:6" x14ac:dyDescent="0.2">
      <c r="A202" s="10" t="s">
        <v>1739</v>
      </c>
      <c r="B202" s="10" t="s">
        <v>1740</v>
      </c>
      <c r="C202" s="10" t="s">
        <v>1741</v>
      </c>
      <c r="D202" s="10">
        <v>2016</v>
      </c>
    </row>
    <row r="203" spans="1:6" x14ac:dyDescent="0.2">
      <c r="A203" s="10" t="s">
        <v>1743</v>
      </c>
      <c r="B203" s="10" t="s">
        <v>1744</v>
      </c>
      <c r="C203" s="10" t="s">
        <v>1745</v>
      </c>
      <c r="D203" s="10">
        <v>2024</v>
      </c>
      <c r="E203" s="10" t="s">
        <v>1746</v>
      </c>
      <c r="F203" s="10" t="s">
        <v>1747</v>
      </c>
    </row>
    <row r="204" spans="1:6" x14ac:dyDescent="0.2">
      <c r="A204" s="10" t="s">
        <v>1749</v>
      </c>
      <c r="B204" s="10" t="s">
        <v>1750</v>
      </c>
      <c r="C204" s="10" t="s">
        <v>1751</v>
      </c>
      <c r="D204" s="10">
        <v>2024</v>
      </c>
      <c r="E204" s="10" t="s">
        <v>1752</v>
      </c>
      <c r="F204" s="10" t="s">
        <v>1753</v>
      </c>
    </row>
    <row r="205" spans="1:6" x14ac:dyDescent="0.2">
      <c r="A205" s="10" t="s">
        <v>1755</v>
      </c>
      <c r="B205" s="10" t="s">
        <v>1756</v>
      </c>
      <c r="C205" s="10" t="s">
        <v>1757</v>
      </c>
      <c r="D205" s="10">
        <v>2019</v>
      </c>
      <c r="E205" s="10" t="s">
        <v>1758</v>
      </c>
      <c r="F205" s="10" t="s">
        <v>1759</v>
      </c>
    </row>
    <row r="206" spans="1:6" x14ac:dyDescent="0.2">
      <c r="A206" s="10" t="s">
        <v>1761</v>
      </c>
      <c r="B206" s="10" t="s">
        <v>1762</v>
      </c>
      <c r="C206" s="10" t="s">
        <v>1763</v>
      </c>
      <c r="D206" s="10">
        <v>2021</v>
      </c>
      <c r="E206" s="10" t="s">
        <v>1764</v>
      </c>
      <c r="F206" s="10" t="s">
        <v>1765</v>
      </c>
    </row>
    <row r="207" spans="1:6" x14ac:dyDescent="0.2">
      <c r="A207" s="10" t="s">
        <v>1767</v>
      </c>
      <c r="B207" s="10" t="s">
        <v>1768</v>
      </c>
      <c r="C207" s="10" t="s">
        <v>1769</v>
      </c>
      <c r="D207" s="10">
        <v>2023</v>
      </c>
      <c r="E207" s="10" t="s">
        <v>1770</v>
      </c>
      <c r="F207" s="10" t="s">
        <v>1771</v>
      </c>
    </row>
    <row r="208" spans="1:6" x14ac:dyDescent="0.2">
      <c r="A208" s="10" t="s">
        <v>1773</v>
      </c>
      <c r="B208" s="10" t="s">
        <v>1774</v>
      </c>
      <c r="C208" s="10" t="s">
        <v>1775</v>
      </c>
      <c r="D208" s="10">
        <v>2025</v>
      </c>
      <c r="E208" s="10" t="s">
        <v>1776</v>
      </c>
      <c r="F208" s="10" t="s">
        <v>1777</v>
      </c>
    </row>
    <row r="209" spans="1:6" x14ac:dyDescent="0.2">
      <c r="A209" s="10" t="s">
        <v>1779</v>
      </c>
      <c r="B209" s="10" t="s">
        <v>1780</v>
      </c>
      <c r="C209" s="10" t="s">
        <v>1781</v>
      </c>
      <c r="D209" s="10">
        <v>2022</v>
      </c>
      <c r="E209" s="10" t="s">
        <v>1782</v>
      </c>
      <c r="F209" s="10" t="s">
        <v>1783</v>
      </c>
    </row>
    <row r="210" spans="1:6" x14ac:dyDescent="0.2">
      <c r="A210" s="10" t="s">
        <v>1785</v>
      </c>
      <c r="B210" s="10" t="s">
        <v>1786</v>
      </c>
      <c r="C210" s="10" t="s">
        <v>1787</v>
      </c>
      <c r="D210" s="10">
        <v>2024</v>
      </c>
      <c r="E210" s="10" t="s">
        <v>1788</v>
      </c>
      <c r="F210" s="10" t="s">
        <v>1789</v>
      </c>
    </row>
    <row r="211" spans="1:6" x14ac:dyDescent="0.2">
      <c r="A211" s="10" t="s">
        <v>1791</v>
      </c>
      <c r="B211" s="10" t="s">
        <v>1792</v>
      </c>
      <c r="C211" s="10" t="s">
        <v>1793</v>
      </c>
      <c r="D211" s="10">
        <v>2024</v>
      </c>
      <c r="E211" s="10" t="s">
        <v>1794</v>
      </c>
      <c r="F211" s="10" t="s">
        <v>1795</v>
      </c>
    </row>
    <row r="212" spans="1:6" x14ac:dyDescent="0.2">
      <c r="A212" s="10" t="s">
        <v>1797</v>
      </c>
      <c r="B212" s="10" t="s">
        <v>1798</v>
      </c>
      <c r="C212" s="10" t="s">
        <v>1799</v>
      </c>
      <c r="D212" s="10">
        <v>2020</v>
      </c>
      <c r="E212" s="10" t="s">
        <v>1800</v>
      </c>
      <c r="F212" s="10" t="s">
        <v>1801</v>
      </c>
    </row>
    <row r="213" spans="1:6" x14ac:dyDescent="0.2">
      <c r="A213" s="10" t="s">
        <v>1803</v>
      </c>
      <c r="B213" s="10" t="s">
        <v>1804</v>
      </c>
      <c r="C213" s="10" t="s">
        <v>1805</v>
      </c>
      <c r="D213" s="10">
        <v>2024</v>
      </c>
      <c r="E213" s="10" t="s">
        <v>1806</v>
      </c>
      <c r="F213" s="10" t="s">
        <v>1807</v>
      </c>
    </row>
    <row r="214" spans="1:6" x14ac:dyDescent="0.2">
      <c r="A214" s="10" t="s">
        <v>1809</v>
      </c>
      <c r="B214" s="10" t="s">
        <v>1810</v>
      </c>
      <c r="C214" s="10" t="s">
        <v>1811</v>
      </c>
      <c r="D214" s="10">
        <v>2021</v>
      </c>
      <c r="E214" s="10" t="s">
        <v>1812</v>
      </c>
      <c r="F214" s="10" t="s">
        <v>1813</v>
      </c>
    </row>
    <row r="215" spans="1:6" x14ac:dyDescent="0.2">
      <c r="A215" s="10" t="s">
        <v>1815</v>
      </c>
      <c r="B215" s="10" t="s">
        <v>1816</v>
      </c>
      <c r="C215" s="10" t="s">
        <v>1817</v>
      </c>
      <c r="D215" s="10">
        <v>2024</v>
      </c>
      <c r="E215" s="10" t="s">
        <v>1818</v>
      </c>
      <c r="F215" s="10" t="s">
        <v>1819</v>
      </c>
    </row>
    <row r="216" spans="1:6" x14ac:dyDescent="0.2">
      <c r="A216" s="10" t="s">
        <v>1821</v>
      </c>
      <c r="B216" s="10" t="s">
        <v>1822</v>
      </c>
      <c r="C216" s="10" t="s">
        <v>1823</v>
      </c>
      <c r="D216" s="10">
        <v>2020</v>
      </c>
      <c r="E216" s="10" t="s">
        <v>1824</v>
      </c>
      <c r="F216" s="10" t="s">
        <v>1825</v>
      </c>
    </row>
    <row r="217" spans="1:6" x14ac:dyDescent="0.2">
      <c r="A217" s="10" t="s">
        <v>1827</v>
      </c>
      <c r="B217" s="10" t="s">
        <v>1828</v>
      </c>
      <c r="C217" s="10" t="s">
        <v>1829</v>
      </c>
      <c r="D217" s="10">
        <v>2022</v>
      </c>
      <c r="E217" s="10" t="s">
        <v>1830</v>
      </c>
      <c r="F217" s="10" t="s">
        <v>1831</v>
      </c>
    </row>
    <row r="218" spans="1:6" x14ac:dyDescent="0.2">
      <c r="A218" s="10" t="s">
        <v>1833</v>
      </c>
      <c r="B218" s="10" t="s">
        <v>1834</v>
      </c>
      <c r="C218" s="10" t="s">
        <v>1835</v>
      </c>
      <c r="D218" s="10">
        <v>2025</v>
      </c>
      <c r="E218" s="10" t="s">
        <v>1836</v>
      </c>
      <c r="F218" s="10" t="s">
        <v>1837</v>
      </c>
    </row>
    <row r="219" spans="1:6" x14ac:dyDescent="0.2">
      <c r="A219" s="10" t="s">
        <v>1839</v>
      </c>
      <c r="B219" s="10" t="s">
        <v>1840</v>
      </c>
      <c r="C219" s="10" t="s">
        <v>1841</v>
      </c>
      <c r="D219" s="10">
        <v>2021</v>
      </c>
      <c r="E219" s="10" t="s">
        <v>1842</v>
      </c>
      <c r="F219" s="10" t="s">
        <v>1843</v>
      </c>
    </row>
    <row r="220" spans="1:6" x14ac:dyDescent="0.2">
      <c r="A220" s="10" t="s">
        <v>1845</v>
      </c>
      <c r="B220" s="10" t="s">
        <v>1846</v>
      </c>
      <c r="C220" s="10" t="s">
        <v>1847</v>
      </c>
      <c r="D220" s="10">
        <v>2022</v>
      </c>
      <c r="E220" s="10" t="s">
        <v>1848</v>
      </c>
      <c r="F220" s="10" t="s">
        <v>1849</v>
      </c>
    </row>
    <row r="221" spans="1:6" x14ac:dyDescent="0.2">
      <c r="A221" s="10" t="s">
        <v>1851</v>
      </c>
      <c r="B221" s="10" t="s">
        <v>1852</v>
      </c>
      <c r="C221" s="10" t="s">
        <v>1853</v>
      </c>
      <c r="D221" s="10">
        <v>2023</v>
      </c>
      <c r="E221" s="10" t="s">
        <v>1854</v>
      </c>
      <c r="F221" s="10" t="s">
        <v>1855</v>
      </c>
    </row>
    <row r="222" spans="1:6" x14ac:dyDescent="0.2">
      <c r="A222" s="10" t="s">
        <v>1857</v>
      </c>
      <c r="B222" s="10" t="s">
        <v>1858</v>
      </c>
      <c r="C222" s="10" t="s">
        <v>1859</v>
      </c>
      <c r="D222" s="10">
        <v>2022</v>
      </c>
      <c r="E222" s="10" t="s">
        <v>1860</v>
      </c>
      <c r="F222" s="10" t="s">
        <v>1861</v>
      </c>
    </row>
    <row r="223" spans="1:6" x14ac:dyDescent="0.2">
      <c r="A223" s="10" t="s">
        <v>1863</v>
      </c>
      <c r="B223" s="10" t="s">
        <v>1864</v>
      </c>
      <c r="C223" s="10" t="s">
        <v>1865</v>
      </c>
      <c r="D223" s="10">
        <v>2024</v>
      </c>
      <c r="E223" s="10" t="s">
        <v>1866</v>
      </c>
      <c r="F223" s="10" t="s">
        <v>1867</v>
      </c>
    </row>
    <row r="224" spans="1:6" x14ac:dyDescent="0.2">
      <c r="A224" s="10" t="s">
        <v>1869</v>
      </c>
      <c r="B224" s="10" t="s">
        <v>1870</v>
      </c>
      <c r="C224" s="10" t="s">
        <v>1871</v>
      </c>
      <c r="D224" s="10">
        <v>2020</v>
      </c>
      <c r="E224" s="10" t="s">
        <v>1872</v>
      </c>
      <c r="F224" s="10" t="s">
        <v>1873</v>
      </c>
    </row>
    <row r="225" spans="1:6" x14ac:dyDescent="0.2">
      <c r="A225" s="10" t="s">
        <v>1875</v>
      </c>
      <c r="B225" s="10" t="s">
        <v>1876</v>
      </c>
      <c r="C225" s="10" t="s">
        <v>1877</v>
      </c>
      <c r="D225" s="10">
        <v>2024</v>
      </c>
      <c r="E225" s="10" t="s">
        <v>1878</v>
      </c>
      <c r="F225" s="10" t="s">
        <v>1879</v>
      </c>
    </row>
    <row r="226" spans="1:6" x14ac:dyDescent="0.2">
      <c r="A226" s="10" t="s">
        <v>1881</v>
      </c>
      <c r="B226" s="10" t="s">
        <v>1882</v>
      </c>
      <c r="C226" s="10" t="s">
        <v>1883</v>
      </c>
      <c r="D226" s="10">
        <v>2020</v>
      </c>
      <c r="E226" s="10" t="s">
        <v>1884</v>
      </c>
      <c r="F226" s="10" t="s">
        <v>1885</v>
      </c>
    </row>
    <row r="227" spans="1:6" x14ac:dyDescent="0.2">
      <c r="A227" s="10" t="s">
        <v>1887</v>
      </c>
      <c r="B227" s="10" t="s">
        <v>1888</v>
      </c>
      <c r="C227" s="10" t="s">
        <v>1889</v>
      </c>
      <c r="D227" s="10">
        <v>2025</v>
      </c>
      <c r="E227" s="10" t="s">
        <v>1890</v>
      </c>
      <c r="F227" s="10" t="s">
        <v>1891</v>
      </c>
    </row>
    <row r="228" spans="1:6" x14ac:dyDescent="0.2">
      <c r="A228" s="10" t="s">
        <v>1893</v>
      </c>
      <c r="B228" s="10" t="s">
        <v>1894</v>
      </c>
      <c r="C228" s="10" t="s">
        <v>1895</v>
      </c>
      <c r="D228" s="10">
        <v>2021</v>
      </c>
      <c r="E228" s="10" t="s">
        <v>1896</v>
      </c>
      <c r="F228" s="10" t="s">
        <v>1897</v>
      </c>
    </row>
    <row r="229" spans="1:6" x14ac:dyDescent="0.2">
      <c r="A229" s="10" t="s">
        <v>1899</v>
      </c>
      <c r="B229" s="10" t="s">
        <v>1900</v>
      </c>
      <c r="C229" s="10" t="s">
        <v>1901</v>
      </c>
      <c r="D229" s="10">
        <v>2019</v>
      </c>
      <c r="E229" s="10" t="s">
        <v>1902</v>
      </c>
      <c r="F229" s="10" t="s">
        <v>1903</v>
      </c>
    </row>
    <row r="230" spans="1:6" x14ac:dyDescent="0.2">
      <c r="A230" s="10" t="s">
        <v>1905</v>
      </c>
      <c r="B230" s="10" t="s">
        <v>1906</v>
      </c>
      <c r="C230" s="10" t="s">
        <v>1907</v>
      </c>
      <c r="D230" s="10">
        <v>2021</v>
      </c>
      <c r="E230" s="10" t="s">
        <v>1908</v>
      </c>
      <c r="F230" s="10" t="s">
        <v>1909</v>
      </c>
    </row>
    <row r="231" spans="1:6" x14ac:dyDescent="0.2">
      <c r="A231" s="10" t="s">
        <v>1911</v>
      </c>
      <c r="B231" s="10" t="s">
        <v>1912</v>
      </c>
      <c r="C231" s="10" t="s">
        <v>1913</v>
      </c>
      <c r="D231" s="10">
        <v>2018</v>
      </c>
    </row>
    <row r="232" spans="1:6" x14ac:dyDescent="0.2">
      <c r="A232" s="10" t="s">
        <v>1915</v>
      </c>
      <c r="B232" s="10" t="s">
        <v>1916</v>
      </c>
      <c r="C232" s="10" t="s">
        <v>1917</v>
      </c>
      <c r="D232" s="10">
        <v>2021</v>
      </c>
      <c r="E232" s="10" t="s">
        <v>1918</v>
      </c>
      <c r="F232" s="10" t="s">
        <v>1919</v>
      </c>
    </row>
    <row r="233" spans="1:6" x14ac:dyDescent="0.2">
      <c r="A233" s="10" t="s">
        <v>1921</v>
      </c>
      <c r="B233" s="10" t="s">
        <v>1922</v>
      </c>
      <c r="C233" s="10" t="s">
        <v>1923</v>
      </c>
      <c r="D233" s="10">
        <v>2025</v>
      </c>
      <c r="E233" s="10" t="s">
        <v>1924</v>
      </c>
      <c r="F233" s="10" t="s">
        <v>1925</v>
      </c>
    </row>
    <row r="234" spans="1:6" x14ac:dyDescent="0.2">
      <c r="A234" s="10" t="s">
        <v>1927</v>
      </c>
      <c r="B234" s="10" t="s">
        <v>1928</v>
      </c>
      <c r="C234" s="10" t="s">
        <v>1929</v>
      </c>
      <c r="D234" s="10">
        <v>2022</v>
      </c>
      <c r="E234" s="10" t="s">
        <v>1930</v>
      </c>
      <c r="F234" s="10" t="s">
        <v>1931</v>
      </c>
    </row>
    <row r="235" spans="1:6" x14ac:dyDescent="0.2">
      <c r="A235" s="10" t="s">
        <v>1933</v>
      </c>
      <c r="B235" s="10" t="s">
        <v>1934</v>
      </c>
      <c r="C235" s="10" t="s">
        <v>1935</v>
      </c>
      <c r="D235" s="10">
        <v>2022</v>
      </c>
      <c r="E235" s="10" t="s">
        <v>1936</v>
      </c>
      <c r="F235" s="10" t="s">
        <v>1937</v>
      </c>
    </row>
    <row r="236" spans="1:6" x14ac:dyDescent="0.2">
      <c r="A236" s="10" t="s">
        <v>1939</v>
      </c>
      <c r="B236" s="10" t="s">
        <v>1940</v>
      </c>
      <c r="C236" s="10" t="s">
        <v>1941</v>
      </c>
      <c r="D236" s="10">
        <v>2022</v>
      </c>
      <c r="E236" s="10" t="s">
        <v>1942</v>
      </c>
      <c r="F236" s="10" t="s">
        <v>1943</v>
      </c>
    </row>
    <row r="237" spans="1:6" x14ac:dyDescent="0.2">
      <c r="A237" s="10" t="s">
        <v>1945</v>
      </c>
      <c r="B237" s="10" t="s">
        <v>1946</v>
      </c>
      <c r="C237" s="10" t="s">
        <v>1947</v>
      </c>
      <c r="D237" s="10">
        <v>2024</v>
      </c>
      <c r="E237" s="10" t="s">
        <v>1948</v>
      </c>
      <c r="F237" s="10" t="s">
        <v>1949</v>
      </c>
    </row>
    <row r="238" spans="1:6" x14ac:dyDescent="0.2">
      <c r="A238" s="10" t="s">
        <v>1951</v>
      </c>
      <c r="B238" s="10" t="s">
        <v>1952</v>
      </c>
      <c r="C238" s="10" t="s">
        <v>1953</v>
      </c>
      <c r="D238" s="10">
        <v>2023</v>
      </c>
      <c r="E238" s="10" t="s">
        <v>1954</v>
      </c>
      <c r="F238" s="10" t="s">
        <v>1955</v>
      </c>
    </row>
    <row r="239" spans="1:6" x14ac:dyDescent="0.2">
      <c r="A239" s="10" t="s">
        <v>1957</v>
      </c>
      <c r="B239" s="10" t="s">
        <v>1958</v>
      </c>
      <c r="C239" s="10" t="s">
        <v>1959</v>
      </c>
      <c r="D239" s="10">
        <v>2026</v>
      </c>
      <c r="E239" s="10" t="s">
        <v>1960</v>
      </c>
      <c r="F239" s="10" t="s">
        <v>1961</v>
      </c>
    </row>
    <row r="240" spans="1:6" x14ac:dyDescent="0.2">
      <c r="A240" s="10" t="s">
        <v>1963</v>
      </c>
      <c r="B240" s="10" t="s">
        <v>1964</v>
      </c>
      <c r="C240" s="10" t="s">
        <v>1965</v>
      </c>
      <c r="D240" s="10">
        <v>2020</v>
      </c>
    </row>
    <row r="241" spans="1:6" x14ac:dyDescent="0.2">
      <c r="A241" s="10" t="s">
        <v>1967</v>
      </c>
      <c r="B241" s="10" t="s">
        <v>1968</v>
      </c>
      <c r="C241" s="10" t="s">
        <v>1969</v>
      </c>
      <c r="D241" s="10">
        <v>2022</v>
      </c>
      <c r="E241" s="10" t="s">
        <v>1970</v>
      </c>
      <c r="F241" s="10" t="s">
        <v>1971</v>
      </c>
    </row>
    <row r="242" spans="1:6" x14ac:dyDescent="0.2">
      <c r="A242" s="10" t="s">
        <v>1973</v>
      </c>
      <c r="B242" s="10" t="s">
        <v>1974</v>
      </c>
      <c r="C242" s="10" t="s">
        <v>1975</v>
      </c>
      <c r="D242" s="10">
        <v>2025</v>
      </c>
      <c r="E242" s="10" t="s">
        <v>1976</v>
      </c>
      <c r="F242" s="10" t="s">
        <v>1977</v>
      </c>
    </row>
    <row r="243" spans="1:6" x14ac:dyDescent="0.2">
      <c r="A243" s="10" t="s">
        <v>1979</v>
      </c>
      <c r="B243" s="10" t="s">
        <v>1980</v>
      </c>
      <c r="C243" s="10" t="s">
        <v>1981</v>
      </c>
      <c r="D243" s="10">
        <v>2022</v>
      </c>
    </row>
    <row r="244" spans="1:6" x14ac:dyDescent="0.2">
      <c r="A244" s="10" t="s">
        <v>1983</v>
      </c>
      <c r="B244" s="10" t="s">
        <v>1984</v>
      </c>
      <c r="C244" s="10" t="s">
        <v>1985</v>
      </c>
      <c r="D244" s="10">
        <v>2021</v>
      </c>
      <c r="E244" s="10" t="s">
        <v>1986</v>
      </c>
      <c r="F244" s="10" t="s">
        <v>1987</v>
      </c>
    </row>
    <row r="245" spans="1:6" x14ac:dyDescent="0.2">
      <c r="A245" s="10" t="s">
        <v>1989</v>
      </c>
      <c r="B245" s="10" t="s">
        <v>1990</v>
      </c>
      <c r="C245" s="10" t="s">
        <v>1991</v>
      </c>
      <c r="D245" s="10">
        <v>2018</v>
      </c>
    </row>
    <row r="246" spans="1:6" x14ac:dyDescent="0.2">
      <c r="A246" s="10" t="s">
        <v>1992</v>
      </c>
      <c r="B246" s="10" t="s">
        <v>1993</v>
      </c>
      <c r="C246" s="10" t="s">
        <v>1994</v>
      </c>
      <c r="D246" s="10">
        <v>2020</v>
      </c>
    </row>
    <row r="247" spans="1:6" x14ac:dyDescent="0.2">
      <c r="A247" s="10" t="s">
        <v>1996</v>
      </c>
      <c r="B247" s="10" t="s">
        <v>1997</v>
      </c>
      <c r="C247" s="10" t="s">
        <v>1998</v>
      </c>
      <c r="D247" s="10">
        <v>2024</v>
      </c>
      <c r="E247" s="10" t="s">
        <v>1999</v>
      </c>
      <c r="F247" s="10" t="s">
        <v>2000</v>
      </c>
    </row>
    <row r="248" spans="1:6" x14ac:dyDescent="0.2">
      <c r="A248" s="10" t="s">
        <v>2002</v>
      </c>
      <c r="B248" s="10" t="s">
        <v>2003</v>
      </c>
      <c r="C248" s="10" t="s">
        <v>2004</v>
      </c>
      <c r="D248" s="10">
        <v>2019</v>
      </c>
      <c r="E248" s="10" t="s">
        <v>2005</v>
      </c>
      <c r="F248" s="10" t="s">
        <v>2006</v>
      </c>
    </row>
    <row r="249" spans="1:6" x14ac:dyDescent="0.2">
      <c r="A249" s="10" t="s">
        <v>2008</v>
      </c>
      <c r="B249" s="10" t="s">
        <v>2009</v>
      </c>
      <c r="C249" s="10" t="s">
        <v>2010</v>
      </c>
      <c r="D249" s="10">
        <v>2020</v>
      </c>
      <c r="E249" s="10" t="s">
        <v>2011</v>
      </c>
      <c r="F249" s="10" t="s">
        <v>2012</v>
      </c>
    </row>
    <row r="250" spans="1:6" x14ac:dyDescent="0.2">
      <c r="A250" s="10" t="s">
        <v>2014</v>
      </c>
      <c r="B250" s="10" t="s">
        <v>2015</v>
      </c>
      <c r="C250" s="10" t="s">
        <v>2016</v>
      </c>
      <c r="D250" s="10">
        <v>2019</v>
      </c>
      <c r="E250" s="10" t="s">
        <v>2017</v>
      </c>
      <c r="F250" s="10" t="s">
        <v>2018</v>
      </c>
    </row>
    <row r="251" spans="1:6" x14ac:dyDescent="0.2">
      <c r="A251" s="10" t="s">
        <v>2020</v>
      </c>
      <c r="B251" s="10" t="s">
        <v>2021</v>
      </c>
      <c r="C251" s="10" t="s">
        <v>2022</v>
      </c>
      <c r="D251" s="10">
        <v>2022</v>
      </c>
      <c r="E251" s="10" t="s">
        <v>2023</v>
      </c>
      <c r="F251" s="10" t="s">
        <v>2024</v>
      </c>
    </row>
    <row r="252" spans="1:6" x14ac:dyDescent="0.2">
      <c r="A252" s="10" t="s">
        <v>2026</v>
      </c>
      <c r="B252" s="10" t="s">
        <v>2027</v>
      </c>
      <c r="C252" s="10" t="s">
        <v>2028</v>
      </c>
      <c r="D252" s="10">
        <v>2023</v>
      </c>
      <c r="E252" s="10" t="s">
        <v>2029</v>
      </c>
      <c r="F252" s="10" t="s">
        <v>2030</v>
      </c>
    </row>
    <row r="253" spans="1:6" x14ac:dyDescent="0.2">
      <c r="A253" s="10" t="s">
        <v>2032</v>
      </c>
      <c r="B253" s="10" t="s">
        <v>2033</v>
      </c>
      <c r="C253" s="10" t="s">
        <v>2034</v>
      </c>
      <c r="D253" s="10">
        <v>2025</v>
      </c>
      <c r="E253" s="10" t="s">
        <v>2035</v>
      </c>
      <c r="F253" s="10" t="s">
        <v>2036</v>
      </c>
    </row>
    <row r="254" spans="1:6" x14ac:dyDescent="0.2">
      <c r="A254" s="10" t="s">
        <v>2038</v>
      </c>
      <c r="B254" s="10" t="s">
        <v>2039</v>
      </c>
      <c r="C254" s="10" t="s">
        <v>2040</v>
      </c>
      <c r="D254" s="10">
        <v>2025</v>
      </c>
      <c r="E254" s="10" t="s">
        <v>2041</v>
      </c>
      <c r="F254" s="10" t="s">
        <v>2042</v>
      </c>
    </row>
    <row r="255" spans="1:6" x14ac:dyDescent="0.2">
      <c r="A255" s="10" t="s">
        <v>2044</v>
      </c>
      <c r="B255" s="10" t="s">
        <v>2045</v>
      </c>
      <c r="C255" s="10" t="s">
        <v>2046</v>
      </c>
      <c r="D255" s="10">
        <v>2021</v>
      </c>
      <c r="E255" s="10" t="s">
        <v>2047</v>
      </c>
      <c r="F255" s="10" t="s">
        <v>2048</v>
      </c>
    </row>
    <row r="256" spans="1:6" x14ac:dyDescent="0.2">
      <c r="A256" s="10" t="s">
        <v>2050</v>
      </c>
      <c r="B256" s="10" t="s">
        <v>2051</v>
      </c>
      <c r="C256" s="10" t="s">
        <v>2052</v>
      </c>
      <c r="D256" s="10">
        <v>2026</v>
      </c>
      <c r="E256" s="10" t="s">
        <v>2053</v>
      </c>
      <c r="F256" s="10" t="s">
        <v>2054</v>
      </c>
    </row>
    <row r="257" spans="1:6" x14ac:dyDescent="0.2">
      <c r="A257" s="10" t="s">
        <v>2056</v>
      </c>
      <c r="B257" s="10" t="s">
        <v>2057</v>
      </c>
      <c r="C257" s="10" t="s">
        <v>2058</v>
      </c>
      <c r="D257" s="10">
        <v>2024</v>
      </c>
      <c r="E257" s="10" t="s">
        <v>2059</v>
      </c>
      <c r="F257" s="10" t="s">
        <v>2060</v>
      </c>
    </row>
    <row r="258" spans="1:6" x14ac:dyDescent="0.2">
      <c r="A258" s="10" t="s">
        <v>2062</v>
      </c>
      <c r="B258" s="10" t="s">
        <v>2063</v>
      </c>
      <c r="C258" s="10" t="s">
        <v>2064</v>
      </c>
      <c r="D258" s="10">
        <v>2022</v>
      </c>
      <c r="E258" s="10" t="s">
        <v>2065</v>
      </c>
      <c r="F258" s="10" t="s">
        <v>2066</v>
      </c>
    </row>
    <row r="259" spans="1:6" x14ac:dyDescent="0.2">
      <c r="A259" s="10" t="s">
        <v>2068</v>
      </c>
      <c r="B259" s="10" t="s">
        <v>2069</v>
      </c>
      <c r="C259" s="10" t="s">
        <v>2070</v>
      </c>
      <c r="D259" s="10">
        <v>2024</v>
      </c>
      <c r="E259" s="10" t="s">
        <v>2071</v>
      </c>
      <c r="F259" s="10" t="s">
        <v>2072</v>
      </c>
    </row>
    <row r="260" spans="1:6" x14ac:dyDescent="0.2">
      <c r="A260" s="10" t="s">
        <v>2074</v>
      </c>
      <c r="B260" s="10" t="s">
        <v>2075</v>
      </c>
      <c r="C260" s="10" t="s">
        <v>2076</v>
      </c>
      <c r="D260" s="10">
        <v>2016</v>
      </c>
    </row>
    <row r="261" spans="1:6" x14ac:dyDescent="0.2">
      <c r="A261" s="10" t="s">
        <v>2078</v>
      </c>
      <c r="B261" s="10" t="s">
        <v>2079</v>
      </c>
      <c r="C261" s="10" t="s">
        <v>2080</v>
      </c>
      <c r="D261" s="10">
        <v>2022</v>
      </c>
      <c r="E261" s="10" t="s">
        <v>2081</v>
      </c>
      <c r="F261" s="10" t="s">
        <v>2082</v>
      </c>
    </row>
    <row r="262" spans="1:6" x14ac:dyDescent="0.2">
      <c r="A262" s="10" t="s">
        <v>2084</v>
      </c>
      <c r="B262" s="10" t="s">
        <v>2085</v>
      </c>
      <c r="C262" s="10" t="s">
        <v>2086</v>
      </c>
      <c r="D262" s="10">
        <v>2016</v>
      </c>
    </row>
    <row r="263" spans="1:6" x14ac:dyDescent="0.2">
      <c r="A263" s="10" t="s">
        <v>2088</v>
      </c>
      <c r="B263" s="10" t="s">
        <v>2089</v>
      </c>
      <c r="C263" s="10" t="s">
        <v>2090</v>
      </c>
      <c r="D263" s="10">
        <v>2018</v>
      </c>
    </row>
    <row r="264" spans="1:6" x14ac:dyDescent="0.2">
      <c r="A264" s="10" t="s">
        <v>2092</v>
      </c>
      <c r="B264" s="10" t="s">
        <v>2093</v>
      </c>
      <c r="C264" s="10" t="s">
        <v>2094</v>
      </c>
      <c r="D264" s="10">
        <v>2023</v>
      </c>
      <c r="E264" s="10" t="s">
        <v>2095</v>
      </c>
      <c r="F264" s="10" t="s">
        <v>2096</v>
      </c>
    </row>
    <row r="265" spans="1:6" x14ac:dyDescent="0.2">
      <c r="A265" s="10" t="s">
        <v>2098</v>
      </c>
      <c r="B265" s="10" t="s">
        <v>2099</v>
      </c>
      <c r="C265" s="10" t="s">
        <v>2100</v>
      </c>
      <c r="D265" s="10">
        <v>2020</v>
      </c>
      <c r="E265" s="10" t="s">
        <v>2101</v>
      </c>
      <c r="F265" s="10" t="s">
        <v>2102</v>
      </c>
    </row>
    <row r="266" spans="1:6" x14ac:dyDescent="0.2">
      <c r="A266" s="10" t="s">
        <v>2104</v>
      </c>
      <c r="B266" s="10" t="s">
        <v>2105</v>
      </c>
      <c r="C266" s="10" t="s">
        <v>2106</v>
      </c>
      <c r="D266" s="10">
        <v>2025</v>
      </c>
      <c r="E266" s="10" t="s">
        <v>2107</v>
      </c>
      <c r="F266" s="10" t="s">
        <v>2108</v>
      </c>
    </row>
    <row r="267" spans="1:6" x14ac:dyDescent="0.2">
      <c r="A267" s="10" t="s">
        <v>2110</v>
      </c>
      <c r="B267" s="10" t="s">
        <v>2111</v>
      </c>
      <c r="C267" s="10" t="s">
        <v>2112</v>
      </c>
      <c r="D267" s="10">
        <v>2017</v>
      </c>
    </row>
    <row r="268" spans="1:6" x14ac:dyDescent="0.2">
      <c r="A268" s="10" t="s">
        <v>2114</v>
      </c>
      <c r="B268" s="10" t="s">
        <v>2115</v>
      </c>
      <c r="C268" s="10" t="s">
        <v>2116</v>
      </c>
      <c r="D268" s="10">
        <v>2023</v>
      </c>
      <c r="E268" s="10" t="s">
        <v>2117</v>
      </c>
      <c r="F268" s="10" t="s">
        <v>2118</v>
      </c>
    </row>
    <row r="269" spans="1:6" x14ac:dyDescent="0.2">
      <c r="A269" s="10" t="s">
        <v>2120</v>
      </c>
      <c r="B269" s="10" t="s">
        <v>2121</v>
      </c>
      <c r="C269" s="10" t="s">
        <v>2122</v>
      </c>
      <c r="D269" s="10">
        <v>2024</v>
      </c>
      <c r="E269" s="10" t="s">
        <v>2123</v>
      </c>
      <c r="F269" s="10" t="s">
        <v>2124</v>
      </c>
    </row>
    <row r="270" spans="1:6" x14ac:dyDescent="0.2">
      <c r="A270" s="10" t="s">
        <v>2126</v>
      </c>
      <c r="B270" s="10" t="s">
        <v>2127</v>
      </c>
      <c r="C270" s="10" t="s">
        <v>2128</v>
      </c>
      <c r="D270" s="10">
        <v>2022</v>
      </c>
      <c r="E270" s="10" t="s">
        <v>2129</v>
      </c>
      <c r="F270" s="10" t="s">
        <v>2130</v>
      </c>
    </row>
    <row r="271" spans="1:6" x14ac:dyDescent="0.2">
      <c r="A271" s="10" t="s">
        <v>2132</v>
      </c>
      <c r="B271" s="10" t="s">
        <v>2133</v>
      </c>
      <c r="C271" s="10" t="s">
        <v>2134</v>
      </c>
      <c r="D271" s="10">
        <v>2020</v>
      </c>
      <c r="E271" s="10" t="s">
        <v>2135</v>
      </c>
      <c r="F271" s="10" t="s">
        <v>2136</v>
      </c>
    </row>
    <row r="272" spans="1:6" x14ac:dyDescent="0.2">
      <c r="A272" s="10" t="s">
        <v>2138</v>
      </c>
      <c r="B272" s="10" t="s">
        <v>2139</v>
      </c>
      <c r="C272" s="10" t="s">
        <v>2140</v>
      </c>
      <c r="D272" s="10">
        <v>2025</v>
      </c>
      <c r="E272" s="10" t="s">
        <v>2141</v>
      </c>
      <c r="F272" s="10" t="s">
        <v>2142</v>
      </c>
    </row>
  </sheetData>
  <pageMargins left="0.78740157499999996" right="0.78740157499999996" top="0.984251969" bottom="0.984251969"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70"/>
  <sheetViews>
    <sheetView zoomScale="85" zoomScaleNormal="85" workbookViewId="0">
      <pane ySplit="1" topLeftCell="A125" activePane="bottomLeft" state="frozen"/>
      <selection pane="bottomLeft" activeCell="C270" sqref="C270"/>
    </sheetView>
  </sheetViews>
  <sheetFormatPr baseColWidth="10" defaultColWidth="7.25" defaultRowHeight="21.75" customHeight="1" x14ac:dyDescent="0.25"/>
  <cols>
    <col min="1" max="1" width="7.25" style="7"/>
    <col min="2" max="2" width="19" style="11" customWidth="1"/>
    <col min="3" max="3" width="54.25" style="12" customWidth="1"/>
    <col min="4" max="4" width="91" style="23" customWidth="1"/>
    <col min="5" max="8" width="8" style="11" customWidth="1"/>
    <col min="9" max="9" width="54.25" style="14" customWidth="1"/>
    <col min="10" max="10" width="7.25" style="7" customWidth="1"/>
  </cols>
  <sheetData>
    <row r="1" spans="1:12" ht="21.75" customHeight="1" x14ac:dyDescent="0.25">
      <c r="A1" s="2" t="s">
        <v>1</v>
      </c>
      <c r="B1" s="11" t="s">
        <v>779</v>
      </c>
      <c r="C1" s="12" t="s">
        <v>778</v>
      </c>
      <c r="D1" s="23" t="s">
        <v>776</v>
      </c>
      <c r="E1" s="11" t="s">
        <v>774</v>
      </c>
      <c r="F1" s="11" t="s">
        <v>773</v>
      </c>
      <c r="G1" s="13" t="s">
        <v>20</v>
      </c>
      <c r="H1" s="11" t="s">
        <v>775</v>
      </c>
      <c r="I1" s="14" t="s">
        <v>17</v>
      </c>
      <c r="J1" s="2" t="s">
        <v>18</v>
      </c>
    </row>
    <row r="2" spans="1:12" ht="21.75" customHeight="1" x14ac:dyDescent="0.25">
      <c r="A2" s="7">
        <v>1</v>
      </c>
      <c r="B2" s="11" t="s">
        <v>772</v>
      </c>
      <c r="C2" s="12" t="s">
        <v>771</v>
      </c>
      <c r="D2" s="23" t="s">
        <v>770</v>
      </c>
      <c r="E2" s="11" t="s">
        <v>769</v>
      </c>
      <c r="F2" s="11" t="str">
        <f>HYPERLINK("http://dx.doi.org/10.1080/21693277.2025.2525935","http://dx.doi.org/10.1080/21693277.2025.2525935")</f>
        <v>http://dx.doi.org/10.1080/21693277.2025.2525935</v>
      </c>
      <c r="G2" s="11">
        <v>1</v>
      </c>
      <c r="H2" s="11">
        <v>2025</v>
      </c>
      <c r="I2" s="14" t="s">
        <v>771</v>
      </c>
      <c r="J2" s="7" t="str">
        <f>IF(OR(I2="",I2="NA"),"",HYPERLINK("./PDF/"&amp;I2&amp;".pdf","PDF"))</f>
        <v>PDF</v>
      </c>
      <c r="L2">
        <f>COUNTIF(J2:J999,"PDF")</f>
        <v>202</v>
      </c>
    </row>
    <row r="3" spans="1:12" ht="18" customHeight="1" x14ac:dyDescent="0.25">
      <c r="A3" s="7">
        <v>2</v>
      </c>
      <c r="B3" s="11" t="s">
        <v>768</v>
      </c>
      <c r="C3" s="12" t="s">
        <v>767</v>
      </c>
      <c r="D3" s="11" t="s">
        <v>766</v>
      </c>
      <c r="E3" s="11" t="s">
        <v>765</v>
      </c>
      <c r="F3" s="11" t="str">
        <f>HYPERLINK("http://dx.doi.org/10.1080/03043797.2025.2584067","http://dx.doi.org/10.1080/03043797.2025.2584067")</f>
        <v>http://dx.doi.org/10.1080/03043797.2025.2584067</v>
      </c>
      <c r="G3" s="11">
        <v>0</v>
      </c>
      <c r="H3" s="11">
        <v>2025</v>
      </c>
      <c r="J3" s="7" t="str">
        <f t="shared" ref="J3:J33" si="0">IF(OR(I3="",I3="NA"),"",HYPERLINK("./PDF/"&amp;I3&amp;".pdf","PDF"))</f>
        <v/>
      </c>
    </row>
    <row r="4" spans="1:12" ht="18" customHeight="1" x14ac:dyDescent="0.25">
      <c r="A4" s="7">
        <v>3</v>
      </c>
      <c r="B4" s="11" t="s">
        <v>764</v>
      </c>
      <c r="C4" s="12" t="s">
        <v>763</v>
      </c>
      <c r="D4" s="11" t="s">
        <v>762</v>
      </c>
      <c r="E4" s="11" t="s">
        <v>761</v>
      </c>
      <c r="F4" s="11" t="str">
        <f>HYPERLINK("http://dx.doi.org/10.1080/00207543.2025.2569825","http://dx.doi.org/10.1080/00207543.2025.2569825")</f>
        <v>http://dx.doi.org/10.1080/00207543.2025.2569825</v>
      </c>
      <c r="G4" s="11">
        <v>0</v>
      </c>
      <c r="H4" s="11">
        <v>2025</v>
      </c>
      <c r="J4" s="7" t="str">
        <f t="shared" si="0"/>
        <v/>
      </c>
    </row>
    <row r="5" spans="1:12" ht="17.25" customHeight="1" x14ac:dyDescent="0.25">
      <c r="A5" s="7">
        <v>4</v>
      </c>
      <c r="B5" s="11" t="s">
        <v>760</v>
      </c>
      <c r="C5" s="12" t="s">
        <v>759</v>
      </c>
      <c r="D5" s="11" t="s">
        <v>758</v>
      </c>
      <c r="E5" s="11" t="s">
        <v>757</v>
      </c>
      <c r="F5" s="11" t="str">
        <f>HYPERLINK("http://dx.doi.org/10.1108/TQM-07-2025-0402","http://dx.doi.org/10.1108/TQM-07-2025-0402")</f>
        <v>http://dx.doi.org/10.1108/TQM-07-2025-0402</v>
      </c>
      <c r="G5" s="11">
        <v>0</v>
      </c>
      <c r="H5" s="11">
        <v>2025</v>
      </c>
      <c r="J5" s="7" t="str">
        <f t="shared" si="0"/>
        <v/>
      </c>
    </row>
    <row r="6" spans="1:12" ht="21.75" customHeight="1" x14ac:dyDescent="0.25">
      <c r="A6" s="7">
        <v>5</v>
      </c>
      <c r="B6" s="11" t="s">
        <v>756</v>
      </c>
      <c r="C6" s="12" t="s">
        <v>755</v>
      </c>
      <c r="D6" s="23" t="s">
        <v>754</v>
      </c>
      <c r="E6" s="11" t="s">
        <v>753</v>
      </c>
      <c r="F6" s="11" t="str">
        <f>HYPERLINK("http://dx.doi.org/10.1007/s00170-025-16524-5","http://dx.doi.org/10.1007/s00170-025-16524-5")</f>
        <v>http://dx.doi.org/10.1007/s00170-025-16524-5</v>
      </c>
      <c r="G6" s="11">
        <v>1</v>
      </c>
      <c r="H6" s="11">
        <v>2025</v>
      </c>
      <c r="I6" s="14" t="s">
        <v>805</v>
      </c>
      <c r="J6" s="7" t="str">
        <f t="shared" si="0"/>
        <v>PDF</v>
      </c>
    </row>
    <row r="7" spans="1:12" ht="18" customHeight="1" x14ac:dyDescent="0.25">
      <c r="A7" s="7">
        <v>6</v>
      </c>
      <c r="B7" s="11" t="s">
        <v>752</v>
      </c>
      <c r="C7" s="12" t="s">
        <v>751</v>
      </c>
      <c r="D7" s="11" t="s">
        <v>750</v>
      </c>
      <c r="E7" s="11" t="s">
        <v>749</v>
      </c>
      <c r="F7" s="11" t="str">
        <f>HYPERLINK("http://dx.doi.org/10.1108/ET-03-2024-0105","http://dx.doi.org/10.1108/ET-03-2024-0105")</f>
        <v>http://dx.doi.org/10.1108/ET-03-2024-0105</v>
      </c>
      <c r="G7" s="11">
        <v>0</v>
      </c>
      <c r="H7" s="11">
        <v>2025</v>
      </c>
      <c r="J7" s="7" t="str">
        <f t="shared" si="0"/>
        <v/>
      </c>
    </row>
    <row r="8" spans="1:12" ht="18" customHeight="1" x14ac:dyDescent="0.25">
      <c r="A8" s="7">
        <v>7</v>
      </c>
      <c r="B8" s="11" t="s">
        <v>748</v>
      </c>
      <c r="C8" s="12" t="s">
        <v>747</v>
      </c>
      <c r="D8" s="11" t="s">
        <v>746</v>
      </c>
      <c r="E8" s="11" t="s">
        <v>745</v>
      </c>
      <c r="F8" s="11" t="str">
        <f>HYPERLINK("http://dx.doi.org/10.1080/00207543.2025.2512226","http://dx.doi.org/10.1080/00207543.2025.2512226")</f>
        <v>http://dx.doi.org/10.1080/00207543.2025.2512226</v>
      </c>
      <c r="G8" s="11">
        <v>0</v>
      </c>
      <c r="H8" s="11">
        <v>2025</v>
      </c>
      <c r="J8" s="7" t="str">
        <f t="shared" si="0"/>
        <v/>
      </c>
    </row>
    <row r="9" spans="1:12" ht="21.75" customHeight="1" x14ac:dyDescent="0.25">
      <c r="A9" s="7">
        <v>8</v>
      </c>
      <c r="B9" s="11" t="s">
        <v>744</v>
      </c>
      <c r="C9" s="12" t="s">
        <v>743</v>
      </c>
      <c r="D9" s="23" t="s">
        <v>742</v>
      </c>
      <c r="E9" s="11" t="s">
        <v>741</v>
      </c>
      <c r="F9" s="11" t="str">
        <f>HYPERLINK("http://dx.doi.org/10.22306/al.v12i2.618","http://dx.doi.org/10.22306/al.v12i2.618")</f>
        <v>http://dx.doi.org/10.22306/al.v12i2.618</v>
      </c>
      <c r="G9" s="11">
        <v>1</v>
      </c>
      <c r="H9" s="11">
        <v>2025</v>
      </c>
      <c r="I9" s="14" t="s">
        <v>806</v>
      </c>
      <c r="J9" s="7" t="str">
        <f t="shared" si="0"/>
        <v>PDF</v>
      </c>
    </row>
    <row r="10" spans="1:12" ht="18" customHeight="1" x14ac:dyDescent="0.25">
      <c r="A10" s="7">
        <v>9</v>
      </c>
      <c r="B10" s="11" t="s">
        <v>740</v>
      </c>
      <c r="C10" s="12" t="s">
        <v>739</v>
      </c>
      <c r="D10" s="11" t="s">
        <v>738</v>
      </c>
      <c r="E10" s="11" t="s">
        <v>737</v>
      </c>
      <c r="F10" s="11" t="str">
        <f>HYPERLINK("http://dx.doi.org/10.1108/K-10-2024-2918","http://dx.doi.org/10.1108/K-10-2024-2918")</f>
        <v>http://dx.doi.org/10.1108/K-10-2024-2918</v>
      </c>
      <c r="G10" s="11">
        <v>0</v>
      </c>
      <c r="H10" s="11">
        <v>2025</v>
      </c>
      <c r="J10" s="7" t="str">
        <f t="shared" si="0"/>
        <v/>
      </c>
    </row>
    <row r="11" spans="1:12" ht="18" customHeight="1" x14ac:dyDescent="0.25">
      <c r="A11" s="7">
        <v>10</v>
      </c>
      <c r="B11" s="11" t="s">
        <v>736</v>
      </c>
      <c r="C11" s="12" t="s">
        <v>735</v>
      </c>
      <c r="D11" s="11" t="s">
        <v>734</v>
      </c>
      <c r="E11" s="11" t="s">
        <v>733</v>
      </c>
      <c r="F11" s="11" t="str">
        <f>HYPERLINK("http://dx.doi.org/10.1051/mattech/2025006","http://dx.doi.org/10.1051/mattech/2025006")</f>
        <v>http://dx.doi.org/10.1051/mattech/2025006</v>
      </c>
      <c r="G11" s="11">
        <v>0</v>
      </c>
      <c r="H11" s="11">
        <v>2025</v>
      </c>
      <c r="J11" s="7" t="str">
        <f t="shared" si="0"/>
        <v/>
      </c>
    </row>
    <row r="12" spans="1:12" ht="18" customHeight="1" x14ac:dyDescent="0.25">
      <c r="A12" s="7">
        <v>11</v>
      </c>
      <c r="B12" s="11" t="s">
        <v>732</v>
      </c>
      <c r="C12" s="12" t="s">
        <v>731</v>
      </c>
      <c r="D12" s="11" t="s">
        <v>730</v>
      </c>
      <c r="E12" s="11" t="s">
        <v>729</v>
      </c>
      <c r="F12" s="11" t="str">
        <f>HYPERLINK("http://dx.doi.org/10.1080/0951192X.2025.2478004","http://dx.doi.org/10.1080/0951192X.2025.2478004")</f>
        <v>http://dx.doi.org/10.1080/0951192X.2025.2478004</v>
      </c>
      <c r="G12" s="11">
        <v>0</v>
      </c>
      <c r="H12" s="11">
        <v>2025</v>
      </c>
      <c r="J12" s="7" t="str">
        <f t="shared" si="0"/>
        <v/>
      </c>
    </row>
    <row r="13" spans="1:12" ht="21.75" customHeight="1" x14ac:dyDescent="0.25">
      <c r="A13" s="7">
        <v>12</v>
      </c>
      <c r="B13" s="11" t="s">
        <v>728</v>
      </c>
      <c r="C13" s="12" t="s">
        <v>727</v>
      </c>
      <c r="D13" s="23" t="s">
        <v>726</v>
      </c>
      <c r="E13" s="11" t="s">
        <v>725</v>
      </c>
      <c r="F13" s="11" t="str">
        <f>HYPERLINK("http://dx.doi.org/10.1016/j.jenvman.2025.124982","http://dx.doi.org/10.1016/j.jenvman.2025.124982")</f>
        <v>http://dx.doi.org/10.1016/j.jenvman.2025.124982</v>
      </c>
      <c r="G13" s="11">
        <v>1</v>
      </c>
      <c r="H13" s="11">
        <v>2025</v>
      </c>
      <c r="I13" s="14" t="s">
        <v>807</v>
      </c>
      <c r="J13" s="7" t="str">
        <f t="shared" si="0"/>
        <v>PDF</v>
      </c>
    </row>
    <row r="14" spans="1:12" ht="21.75" customHeight="1" x14ac:dyDescent="0.25">
      <c r="A14" s="7">
        <v>13</v>
      </c>
      <c r="B14" s="11" t="s">
        <v>724</v>
      </c>
      <c r="C14" s="12" t="s">
        <v>723</v>
      </c>
      <c r="D14" s="23" t="s">
        <v>722</v>
      </c>
      <c r="E14" s="11" t="s">
        <v>721</v>
      </c>
      <c r="F14" s="11" t="str">
        <f>HYPERLINK("http://dx.doi.org/10.1016/j.aei.2025.103259","http://dx.doi.org/10.1016/j.aei.2025.103259")</f>
        <v>http://dx.doi.org/10.1016/j.aei.2025.103259</v>
      </c>
      <c r="G14" s="11">
        <v>1</v>
      </c>
      <c r="H14" s="11">
        <v>2025</v>
      </c>
      <c r="I14" s="14" t="s">
        <v>808</v>
      </c>
      <c r="J14" s="7" t="str">
        <f t="shared" si="0"/>
        <v>PDF</v>
      </c>
    </row>
    <row r="15" spans="1:12" ht="21.75" customHeight="1" x14ac:dyDescent="0.25">
      <c r="A15" s="7">
        <v>14</v>
      </c>
      <c r="B15" s="11" t="s">
        <v>720</v>
      </c>
      <c r="C15" s="12" t="s">
        <v>719</v>
      </c>
      <c r="D15" s="23" t="s">
        <v>718</v>
      </c>
      <c r="E15" s="11" t="s">
        <v>717</v>
      </c>
      <c r="F15" s="11" t="str">
        <f>HYPERLINK("http://dx.doi.org/10.24818/EA/2025/68/145","http://dx.doi.org/10.24818/EA/2025/68/145")</f>
        <v>http://dx.doi.org/10.24818/EA/2025/68/145</v>
      </c>
      <c r="G15" s="11">
        <v>1</v>
      </c>
      <c r="H15" s="11">
        <v>2025</v>
      </c>
      <c r="I15" s="14" t="s">
        <v>809</v>
      </c>
      <c r="J15" s="7" t="str">
        <f t="shared" si="0"/>
        <v>PDF</v>
      </c>
    </row>
    <row r="16" spans="1:12" ht="18" customHeight="1" x14ac:dyDescent="0.25">
      <c r="A16" s="7">
        <v>15</v>
      </c>
      <c r="B16" s="11" t="s">
        <v>716</v>
      </c>
      <c r="C16" s="12" t="s">
        <v>715</v>
      </c>
      <c r="D16" s="13" t="s">
        <v>780</v>
      </c>
      <c r="E16" s="11" t="s">
        <v>714</v>
      </c>
      <c r="F16" s="11" t="str">
        <f>HYPERLINK("http://dx.doi.org/10.4324/9781003502272-8","http://dx.doi.org/10.4324/9781003502272-8")</f>
        <v>http://dx.doi.org/10.4324/9781003502272-8</v>
      </c>
      <c r="G16" s="11">
        <v>0</v>
      </c>
      <c r="H16" s="11">
        <v>2025</v>
      </c>
      <c r="J16" s="7" t="str">
        <f t="shared" si="0"/>
        <v/>
      </c>
    </row>
    <row r="17" spans="1:10" ht="18" customHeight="1" x14ac:dyDescent="0.25">
      <c r="A17" s="7">
        <v>16</v>
      </c>
      <c r="B17" s="11" t="s">
        <v>713</v>
      </c>
      <c r="C17" s="12" t="s">
        <v>712</v>
      </c>
      <c r="D17" s="11" t="s">
        <v>711</v>
      </c>
      <c r="E17" s="11" t="s">
        <v>710</v>
      </c>
      <c r="F17" s="11" t="str">
        <f>HYPERLINK("http://dx.doi.org/10.1007/978-3-031-93508-4_4","http://dx.doi.org/10.1007/978-3-031-93508-4_4")</f>
        <v>http://dx.doi.org/10.1007/978-3-031-93508-4_4</v>
      </c>
      <c r="G17" s="11">
        <v>0</v>
      </c>
      <c r="H17" s="11">
        <v>2025</v>
      </c>
      <c r="J17" s="7" t="str">
        <f t="shared" si="0"/>
        <v/>
      </c>
    </row>
    <row r="18" spans="1:10" ht="21.75" customHeight="1" x14ac:dyDescent="0.25">
      <c r="A18" s="7">
        <v>17</v>
      </c>
      <c r="B18" s="11" t="s">
        <v>709</v>
      </c>
      <c r="C18" s="12" t="s">
        <v>708</v>
      </c>
      <c r="D18" s="23" t="s">
        <v>707</v>
      </c>
      <c r="E18" s="11" t="s">
        <v>706</v>
      </c>
      <c r="F18" s="11" t="str">
        <f>HYPERLINK("http://dx.doi.org/10.15488/18885","http://dx.doi.org/10.15488/18885")</f>
        <v>http://dx.doi.org/10.15488/18885</v>
      </c>
      <c r="G18" s="11">
        <v>1</v>
      </c>
      <c r="H18" s="11">
        <v>2025</v>
      </c>
      <c r="I18" s="14" t="s">
        <v>810</v>
      </c>
      <c r="J18" s="7" t="str">
        <f t="shared" si="0"/>
        <v>PDF</v>
      </c>
    </row>
    <row r="19" spans="1:10" ht="18" customHeight="1" x14ac:dyDescent="0.25">
      <c r="A19" s="7">
        <v>18</v>
      </c>
      <c r="B19" s="11" t="s">
        <v>705</v>
      </c>
      <c r="C19" s="12" t="s">
        <v>704</v>
      </c>
      <c r="D19" s="11" t="s">
        <v>703</v>
      </c>
      <c r="E19" s="11" t="s">
        <v>702</v>
      </c>
      <c r="F19" s="11" t="str">
        <f>HYPERLINK("http://dx.doi.org/10.1007/978-3-031-83432-5_29","http://dx.doi.org/10.1007/978-3-031-83432-5_29")</f>
        <v>http://dx.doi.org/10.1007/978-3-031-83432-5_29</v>
      </c>
      <c r="G19" s="11">
        <v>0</v>
      </c>
      <c r="H19" s="11">
        <v>2025</v>
      </c>
      <c r="J19" s="7" t="str">
        <f t="shared" si="0"/>
        <v/>
      </c>
    </row>
    <row r="20" spans="1:10" ht="21.75" customHeight="1" x14ac:dyDescent="0.25">
      <c r="A20" s="7">
        <v>19</v>
      </c>
      <c r="B20" s="11" t="s">
        <v>701</v>
      </c>
      <c r="C20" s="12" t="s">
        <v>700</v>
      </c>
      <c r="D20" s="23" t="s">
        <v>699</v>
      </c>
      <c r="E20" s="11" t="s">
        <v>698</v>
      </c>
      <c r="F20" s="11" t="str">
        <f>HYPERLINK("http://dx.doi.org/10.24867/IJIEM-2024-4-367","http://dx.doi.org/10.24867/IJIEM-2024-4-367")</f>
        <v>http://dx.doi.org/10.24867/IJIEM-2024-4-367</v>
      </c>
      <c r="G20" s="11">
        <v>1</v>
      </c>
      <c r="H20" s="11">
        <v>2024</v>
      </c>
      <c r="I20" s="14" t="s">
        <v>811</v>
      </c>
      <c r="J20" s="7" t="str">
        <f t="shared" si="0"/>
        <v>PDF</v>
      </c>
    </row>
    <row r="21" spans="1:10" ht="21.75" customHeight="1" x14ac:dyDescent="0.25">
      <c r="A21" s="7">
        <v>20</v>
      </c>
      <c r="B21" s="11" t="s">
        <v>697</v>
      </c>
      <c r="C21" s="12" t="s">
        <v>696</v>
      </c>
      <c r="D21" s="23" t="s">
        <v>695</v>
      </c>
      <c r="E21" s="11" t="s">
        <v>694</v>
      </c>
      <c r="F21" s="11" t="str">
        <f>HYPERLINK("http://dx.doi.org/10.3389/feduc.2024.1415800","http://dx.doi.org/10.3389/feduc.2024.1415800")</f>
        <v>http://dx.doi.org/10.3389/feduc.2024.1415800</v>
      </c>
      <c r="G21" s="11">
        <v>1</v>
      </c>
      <c r="H21" s="11">
        <v>2024</v>
      </c>
      <c r="I21" s="14" t="s">
        <v>812</v>
      </c>
      <c r="J21" s="7" t="str">
        <f t="shared" si="0"/>
        <v>PDF</v>
      </c>
    </row>
    <row r="22" spans="1:10" ht="21.75" customHeight="1" x14ac:dyDescent="0.25">
      <c r="A22" s="7">
        <v>21</v>
      </c>
      <c r="B22" s="11" t="s">
        <v>693</v>
      </c>
      <c r="C22" s="12" t="s">
        <v>692</v>
      </c>
      <c r="D22" s="23" t="s">
        <v>691</v>
      </c>
      <c r="E22" s="11" t="s">
        <v>690</v>
      </c>
      <c r="F22" s="11" t="str">
        <f>HYPERLINK("http://dx.doi.org/10.3390/su16167166","http://dx.doi.org/10.3390/su16167166")</f>
        <v>http://dx.doi.org/10.3390/su16167166</v>
      </c>
      <c r="G22" s="11">
        <v>1</v>
      </c>
      <c r="H22" s="11">
        <v>2024</v>
      </c>
      <c r="I22" s="14" t="s">
        <v>813</v>
      </c>
      <c r="J22" s="7" t="str">
        <f t="shared" si="0"/>
        <v>PDF</v>
      </c>
    </row>
    <row r="23" spans="1:10" ht="18" customHeight="1" x14ac:dyDescent="0.25">
      <c r="A23" s="7">
        <v>22</v>
      </c>
      <c r="B23" s="11" t="s">
        <v>689</v>
      </c>
      <c r="C23" s="12" t="s">
        <v>688</v>
      </c>
      <c r="D23" s="11" t="s">
        <v>687</v>
      </c>
      <c r="E23" s="11" t="s">
        <v>686</v>
      </c>
      <c r="F23" s="11" t="str">
        <f>HYPERLINK("http://dx.doi.org/10.1108/MRR-07-2023-0496","http://dx.doi.org/10.1108/MRR-07-2023-0496")</f>
        <v>http://dx.doi.org/10.1108/MRR-07-2023-0496</v>
      </c>
      <c r="G23" s="11">
        <v>0</v>
      </c>
      <c r="H23" s="11">
        <v>2024</v>
      </c>
      <c r="J23" s="7" t="str">
        <f t="shared" si="0"/>
        <v/>
      </c>
    </row>
    <row r="24" spans="1:10" ht="21.75" customHeight="1" x14ac:dyDescent="0.25">
      <c r="A24" s="7">
        <v>23</v>
      </c>
      <c r="B24" s="11" t="s">
        <v>685</v>
      </c>
      <c r="C24" s="12" t="s">
        <v>684</v>
      </c>
      <c r="D24" s="23" t="s">
        <v>683</v>
      </c>
      <c r="E24" s="11" t="s">
        <v>682</v>
      </c>
      <c r="F24" s="11" t="str">
        <f>HYPERLINK("http://dx.doi.org/10.1080/00207543.2024.2372009","http://dx.doi.org/10.1080/00207543.2024.2372009")</f>
        <v>http://dx.doi.org/10.1080/00207543.2024.2372009</v>
      </c>
      <c r="G24" s="11">
        <v>1</v>
      </c>
      <c r="H24" s="11">
        <v>2025</v>
      </c>
      <c r="I24" s="14" t="s">
        <v>814</v>
      </c>
      <c r="J24" s="7" t="str">
        <f t="shared" si="0"/>
        <v>PDF</v>
      </c>
    </row>
    <row r="25" spans="1:10" ht="18" customHeight="1" x14ac:dyDescent="0.25">
      <c r="A25" s="7">
        <v>24</v>
      </c>
      <c r="B25" s="11" t="s">
        <v>681</v>
      </c>
      <c r="C25" s="12" t="s">
        <v>680</v>
      </c>
      <c r="D25" s="11" t="s">
        <v>679</v>
      </c>
      <c r="E25" s="11" t="s">
        <v>678</v>
      </c>
      <c r="F25" s="11" t="str">
        <f>HYPERLINK("http://dx.doi.org/10.1108/JES-02-2024-0067","http://dx.doi.org/10.1108/JES-02-2024-0067")</f>
        <v>http://dx.doi.org/10.1108/JES-02-2024-0067</v>
      </c>
      <c r="G25" s="11">
        <v>0</v>
      </c>
      <c r="H25" s="11">
        <v>2025</v>
      </c>
      <c r="J25" s="7" t="str">
        <f t="shared" si="0"/>
        <v/>
      </c>
    </row>
    <row r="26" spans="1:10" ht="21.75" customHeight="1" x14ac:dyDescent="0.25">
      <c r="A26" s="7">
        <v>25</v>
      </c>
      <c r="B26" s="11" t="s">
        <v>677</v>
      </c>
      <c r="C26" s="12" t="s">
        <v>676</v>
      </c>
      <c r="D26" s="23" t="s">
        <v>675</v>
      </c>
      <c r="E26" s="11" t="s">
        <v>674</v>
      </c>
      <c r="F26" s="11" t="str">
        <f>HYPERLINK("http://dx.doi.org/10.1080/10447318.2024.2319914","http://dx.doi.org/10.1080/10447318.2024.2319914")</f>
        <v>http://dx.doi.org/10.1080/10447318.2024.2319914</v>
      </c>
      <c r="G26" s="11">
        <v>1</v>
      </c>
      <c r="H26" s="11">
        <v>2025</v>
      </c>
      <c r="I26" s="14" t="s">
        <v>815</v>
      </c>
      <c r="J26" s="7" t="str">
        <f t="shared" si="0"/>
        <v>PDF</v>
      </c>
    </row>
    <row r="27" spans="1:10" ht="21.75" customHeight="1" x14ac:dyDescent="0.25">
      <c r="A27" s="7">
        <v>26</v>
      </c>
      <c r="B27" s="11" t="s">
        <v>673</v>
      </c>
      <c r="C27" s="12" t="s">
        <v>672</v>
      </c>
      <c r="D27" s="23" t="s">
        <v>671</v>
      </c>
      <c r="E27" s="11" t="s">
        <v>670</v>
      </c>
      <c r="F27" s="11" t="str">
        <f>HYPERLINK("http://dx.doi.org/10.1016/j.teler.2024.100124","http://dx.doi.org/10.1016/j.teler.2024.100124")</f>
        <v>http://dx.doi.org/10.1016/j.teler.2024.100124</v>
      </c>
      <c r="G27" s="11">
        <v>1</v>
      </c>
      <c r="H27" s="11">
        <v>2024</v>
      </c>
      <c r="I27" s="14" t="s">
        <v>816</v>
      </c>
      <c r="J27" s="7" t="str">
        <f t="shared" si="0"/>
        <v>PDF</v>
      </c>
    </row>
    <row r="28" spans="1:10" ht="21.75" customHeight="1" x14ac:dyDescent="0.25">
      <c r="A28" s="7">
        <v>27</v>
      </c>
      <c r="B28" s="11" t="s">
        <v>669</v>
      </c>
      <c r="C28" s="12" t="s">
        <v>668</v>
      </c>
      <c r="D28" s="23" t="s">
        <v>667</v>
      </c>
      <c r="E28" s="11" t="s">
        <v>666</v>
      </c>
      <c r="F28" s="11" t="str">
        <f>HYPERLINK("http://dx.doi.org/10.1109/TASE.2024.3360476","http://dx.doi.org/10.1109/TASE.2024.3360476")</f>
        <v>http://dx.doi.org/10.1109/TASE.2024.3360476</v>
      </c>
      <c r="G28" s="11">
        <v>1</v>
      </c>
      <c r="H28" s="11">
        <v>2025</v>
      </c>
      <c r="I28" s="14" t="s">
        <v>817</v>
      </c>
      <c r="J28" s="7" t="str">
        <f t="shared" si="0"/>
        <v>PDF</v>
      </c>
    </row>
    <row r="29" spans="1:10" ht="21.75" customHeight="1" x14ac:dyDescent="0.25">
      <c r="A29" s="7">
        <v>28</v>
      </c>
      <c r="B29" s="11" t="s">
        <v>665</v>
      </c>
      <c r="C29" s="12" t="s">
        <v>664</v>
      </c>
      <c r="D29" s="23" t="s">
        <v>663</v>
      </c>
      <c r="E29" s="11" t="s">
        <v>662</v>
      </c>
      <c r="F29" s="11" t="str">
        <f>HYPERLINK("http://dx.doi.org/10.3390/economies12020035","http://dx.doi.org/10.3390/economies12020035")</f>
        <v>http://dx.doi.org/10.3390/economies12020035</v>
      </c>
      <c r="G29" s="11">
        <v>1</v>
      </c>
      <c r="H29" s="11">
        <v>2024</v>
      </c>
      <c r="I29" s="14" t="s">
        <v>818</v>
      </c>
      <c r="J29" s="7" t="str">
        <f t="shared" si="0"/>
        <v>PDF</v>
      </c>
    </row>
    <row r="30" spans="1:10" ht="21.75" customHeight="1" x14ac:dyDescent="0.25">
      <c r="A30" s="7">
        <v>29</v>
      </c>
      <c r="B30" s="11" t="s">
        <v>661</v>
      </c>
      <c r="C30" s="12" t="s">
        <v>660</v>
      </c>
      <c r="D30" s="23" t="s">
        <v>659</v>
      </c>
      <c r="E30" s="11" t="s">
        <v>658</v>
      </c>
      <c r="F30" s="11" t="str">
        <f>HYPERLINK("http://dx.doi.org/10.1016/j.cie.2024.109896","http://dx.doi.org/10.1016/j.cie.2024.109896")</f>
        <v>http://dx.doi.org/10.1016/j.cie.2024.109896</v>
      </c>
      <c r="G30" s="11">
        <v>1</v>
      </c>
      <c r="H30" s="11">
        <v>2024</v>
      </c>
      <c r="I30" s="14" t="s">
        <v>819</v>
      </c>
      <c r="J30" s="7" t="str">
        <f t="shared" si="0"/>
        <v>PDF</v>
      </c>
    </row>
    <row r="31" spans="1:10" ht="18" customHeight="1" x14ac:dyDescent="0.25">
      <c r="A31" s="7">
        <v>30</v>
      </c>
      <c r="B31" s="11" t="s">
        <v>657</v>
      </c>
      <c r="C31" s="12" t="s">
        <v>656</v>
      </c>
      <c r="D31" s="11" t="s">
        <v>655</v>
      </c>
      <c r="E31" s="11" t="s">
        <v>654</v>
      </c>
      <c r="F31" s="11" t="str">
        <f>HYPERLINK("http://dx.doi.org/10.1108/BIJ-02-2023-0108","http://dx.doi.org/10.1108/BIJ-02-2023-0108")</f>
        <v>http://dx.doi.org/10.1108/BIJ-02-2023-0108</v>
      </c>
      <c r="G31" s="11">
        <v>0</v>
      </c>
      <c r="H31" s="11">
        <v>2025</v>
      </c>
      <c r="J31" s="7" t="str">
        <f t="shared" si="0"/>
        <v/>
      </c>
    </row>
    <row r="32" spans="1:10" ht="18" customHeight="1" x14ac:dyDescent="0.25">
      <c r="A32" s="7">
        <v>31</v>
      </c>
      <c r="B32" s="11" t="s">
        <v>653</v>
      </c>
      <c r="C32" s="12" t="s">
        <v>652</v>
      </c>
      <c r="D32" s="11" t="s">
        <v>651</v>
      </c>
      <c r="E32" s="11" t="s">
        <v>650</v>
      </c>
      <c r="F32" s="11" t="str">
        <f>HYPERLINK("http://dx.doi.org/10.1007/978-3-031-65894-5_29","http://dx.doi.org/10.1007/978-3-031-65894-5_29")</f>
        <v>http://dx.doi.org/10.1007/978-3-031-65894-5_29</v>
      </c>
      <c r="G32" s="11">
        <v>0</v>
      </c>
      <c r="H32" s="11">
        <v>2024</v>
      </c>
      <c r="J32" s="7" t="str">
        <f t="shared" si="0"/>
        <v/>
      </c>
    </row>
    <row r="33" spans="1:10" ht="21.75" customHeight="1" x14ac:dyDescent="0.25">
      <c r="A33" s="7">
        <v>32</v>
      </c>
      <c r="B33" s="11" t="s">
        <v>649</v>
      </c>
      <c r="C33" s="12" t="s">
        <v>648</v>
      </c>
      <c r="D33" s="23" t="s">
        <v>647</v>
      </c>
      <c r="E33" s="11" t="s">
        <v>646</v>
      </c>
      <c r="F33" s="15" t="str">
        <f>HYPERLINK("http://dx.doi.org/10.1109/SEAA64295.2024.00081","http://dx.doi.org/10.1109/SEAA64295.2024.00081")</f>
        <v>http://dx.doi.org/10.1109/SEAA64295.2024.00081</v>
      </c>
      <c r="G33" s="11">
        <v>1</v>
      </c>
      <c r="H33" s="11">
        <v>2024</v>
      </c>
      <c r="I33" s="14" t="s">
        <v>820</v>
      </c>
      <c r="J33" s="7" t="str">
        <f t="shared" si="0"/>
        <v>PDF</v>
      </c>
    </row>
    <row r="34" spans="1:10" ht="18" customHeight="1" x14ac:dyDescent="0.25">
      <c r="A34" s="7">
        <v>33</v>
      </c>
      <c r="B34" s="11" t="s">
        <v>645</v>
      </c>
      <c r="C34" s="12" t="s">
        <v>644</v>
      </c>
      <c r="D34" s="11" t="s">
        <v>643</v>
      </c>
      <c r="E34" s="13" t="s">
        <v>781</v>
      </c>
      <c r="F34" s="15" t="s">
        <v>782</v>
      </c>
      <c r="G34" s="11">
        <v>0</v>
      </c>
      <c r="H34" s="11">
        <v>2024</v>
      </c>
      <c r="J34" s="7" t="str">
        <f t="shared" ref="J34:J65" si="1">IF(OR(I34="",I34="NA"),"",HYPERLINK("./PDF/"&amp;I34&amp;".pdf","PDF"))</f>
        <v/>
      </c>
    </row>
    <row r="35" spans="1:10" ht="21.75" customHeight="1" x14ac:dyDescent="0.25">
      <c r="A35" s="7">
        <v>34</v>
      </c>
      <c r="B35" s="11" t="s">
        <v>642</v>
      </c>
      <c r="C35" s="12" t="s">
        <v>641</v>
      </c>
      <c r="D35" s="23" t="s">
        <v>640</v>
      </c>
      <c r="E35" s="11" t="s">
        <v>639</v>
      </c>
      <c r="F35" s="11" t="str">
        <f>HYPERLINK("http://dx.doi.org/10.1109/EDUCON60312.2024.10578796","http://dx.doi.org/10.1109/EDUCON60312.2024.10578796")</f>
        <v>http://dx.doi.org/10.1109/EDUCON60312.2024.10578796</v>
      </c>
      <c r="G35" s="11">
        <v>1</v>
      </c>
      <c r="H35" s="11">
        <v>2024</v>
      </c>
      <c r="I35" s="14" t="s">
        <v>821</v>
      </c>
      <c r="J35" s="7" t="str">
        <f t="shared" si="1"/>
        <v>PDF</v>
      </c>
    </row>
    <row r="36" spans="1:10" ht="21.75" customHeight="1" x14ac:dyDescent="0.25">
      <c r="A36" s="7">
        <v>35</v>
      </c>
      <c r="B36" s="11" t="s">
        <v>638</v>
      </c>
      <c r="C36" s="12" t="s">
        <v>637</v>
      </c>
      <c r="D36" s="23" t="s">
        <v>636</v>
      </c>
      <c r="E36" s="11" t="s">
        <v>635</v>
      </c>
      <c r="F36" s="11" t="str">
        <f>HYPERLINK("http://dx.doi.org/10.3233/ATDE240209","http://dx.doi.org/10.3233/ATDE240209")</f>
        <v>http://dx.doi.org/10.3233/ATDE240209</v>
      </c>
      <c r="G36" s="11">
        <v>1</v>
      </c>
      <c r="H36" s="11">
        <v>2024</v>
      </c>
      <c r="I36" s="14" t="s">
        <v>822</v>
      </c>
      <c r="J36" s="7" t="str">
        <f t="shared" si="1"/>
        <v>PDF</v>
      </c>
    </row>
    <row r="37" spans="1:10" ht="21.75" customHeight="1" x14ac:dyDescent="0.25">
      <c r="A37" s="7">
        <v>36</v>
      </c>
      <c r="B37" s="11" t="s">
        <v>634</v>
      </c>
      <c r="C37" s="12" t="s">
        <v>633</v>
      </c>
      <c r="D37" s="23" t="s">
        <v>632</v>
      </c>
      <c r="E37" s="11" t="s">
        <v>631</v>
      </c>
      <c r="F37" s="11" t="str">
        <f>HYPERLINK("http://dx.doi.org/10.1109/WEEF-GEDC63419.2024.10854929","http://dx.doi.org/10.1109/WEEF-GEDC63419.2024.10854929")</f>
        <v>http://dx.doi.org/10.1109/WEEF-GEDC63419.2024.10854929</v>
      </c>
      <c r="G37" s="11">
        <v>1</v>
      </c>
      <c r="H37" s="11">
        <v>2024</v>
      </c>
      <c r="I37" s="14" t="s">
        <v>823</v>
      </c>
      <c r="J37" s="7" t="str">
        <f t="shared" si="1"/>
        <v>PDF</v>
      </c>
    </row>
    <row r="38" spans="1:10" ht="21.75" customHeight="1" x14ac:dyDescent="0.25">
      <c r="A38" s="7">
        <v>37</v>
      </c>
      <c r="B38" s="11" t="s">
        <v>630</v>
      </c>
      <c r="C38" s="12" t="s">
        <v>629</v>
      </c>
      <c r="D38" s="23" t="s">
        <v>628</v>
      </c>
      <c r="E38" s="11" t="s">
        <v>627</v>
      </c>
      <c r="F38" s="11" t="str">
        <f>HYPERLINK("http://dx.doi.org/10.1109/EDUCON60312.2024.10578632","http://dx.doi.org/10.1109/EDUCON60312.2024.10578632")</f>
        <v>http://dx.doi.org/10.1109/EDUCON60312.2024.10578632</v>
      </c>
      <c r="G38" s="11">
        <v>1</v>
      </c>
      <c r="H38" s="11">
        <v>2024</v>
      </c>
      <c r="I38" s="14" t="s">
        <v>824</v>
      </c>
      <c r="J38" s="7" t="str">
        <f t="shared" si="1"/>
        <v>PDF</v>
      </c>
    </row>
    <row r="39" spans="1:10" ht="21.75" customHeight="1" x14ac:dyDescent="0.25">
      <c r="A39" s="7">
        <v>38</v>
      </c>
      <c r="B39" s="11" t="s">
        <v>626</v>
      </c>
      <c r="C39" s="12" t="s">
        <v>625</v>
      </c>
      <c r="D39" s="23" t="s">
        <v>624</v>
      </c>
      <c r="E39" s="11" t="s">
        <v>623</v>
      </c>
      <c r="F39" s="11" t="str">
        <f>HYPERLINK("http://dx.doi.org/10.1109/EDUCON60312.2024.10578850","http://dx.doi.org/10.1109/EDUCON60312.2024.10578850")</f>
        <v>http://dx.doi.org/10.1109/EDUCON60312.2024.10578850</v>
      </c>
      <c r="G39" s="11">
        <v>1</v>
      </c>
      <c r="H39" s="11">
        <v>2024</v>
      </c>
      <c r="I39" s="14" t="s">
        <v>825</v>
      </c>
      <c r="J39" s="7" t="str">
        <f t="shared" si="1"/>
        <v>PDF</v>
      </c>
    </row>
    <row r="40" spans="1:10" ht="21.75" customHeight="1" x14ac:dyDescent="0.25">
      <c r="A40" s="7">
        <v>39</v>
      </c>
      <c r="B40" s="11" t="s">
        <v>622</v>
      </c>
      <c r="C40" s="12" t="s">
        <v>621</v>
      </c>
      <c r="D40" s="23" t="s">
        <v>620</v>
      </c>
      <c r="E40" s="11" t="s">
        <v>619</v>
      </c>
      <c r="F40" s="11" t="str">
        <f>HYPERLINK("http://dx.doi.org/10.1145/3685651.3686701","http://dx.doi.org/10.1145/3685651.3686701")</f>
        <v>http://dx.doi.org/10.1145/3685651.3686701</v>
      </c>
      <c r="G40" s="11">
        <v>1</v>
      </c>
      <c r="H40" s="11">
        <v>2024</v>
      </c>
      <c r="I40" s="18" t="s">
        <v>929</v>
      </c>
      <c r="J40" s="7" t="str">
        <f t="shared" si="1"/>
        <v>PDF</v>
      </c>
    </row>
    <row r="41" spans="1:10" ht="21.75" customHeight="1" x14ac:dyDescent="0.25">
      <c r="A41" s="7">
        <v>40</v>
      </c>
      <c r="B41" s="11" t="s">
        <v>618</v>
      </c>
      <c r="C41" s="12" t="s">
        <v>617</v>
      </c>
      <c r="D41" s="23" t="s">
        <v>616</v>
      </c>
      <c r="E41" s="11" t="s">
        <v>615</v>
      </c>
      <c r="F41" s="11" t="str">
        <f>HYPERLINK("http://dx.doi.org/10.1109/IST63414.2024.10759201","http://dx.doi.org/10.1109/IST63414.2024.10759201")</f>
        <v>http://dx.doi.org/10.1109/IST63414.2024.10759201</v>
      </c>
      <c r="G41" s="11">
        <v>1</v>
      </c>
      <c r="H41" s="11">
        <v>2024</v>
      </c>
      <c r="I41" s="14" t="s">
        <v>826</v>
      </c>
      <c r="J41" s="7" t="str">
        <f t="shared" si="1"/>
        <v>PDF</v>
      </c>
    </row>
    <row r="42" spans="1:10" ht="21.75" customHeight="1" x14ac:dyDescent="0.25">
      <c r="A42" s="7">
        <v>41</v>
      </c>
      <c r="B42" s="11" t="s">
        <v>614</v>
      </c>
      <c r="C42" s="12" t="s">
        <v>613</v>
      </c>
      <c r="D42" s="23" t="s">
        <v>612</v>
      </c>
      <c r="E42" s="11" t="s">
        <v>611</v>
      </c>
      <c r="F42" s="11" t="str">
        <f>HYPERLINK("http://dx.doi.org/10.1109/NOMS59830.2024.10575896","http://dx.doi.org/10.1109/NOMS59830.2024.10575896")</f>
        <v>http://dx.doi.org/10.1109/NOMS59830.2024.10575896</v>
      </c>
      <c r="G42" s="11">
        <v>1</v>
      </c>
      <c r="H42" s="11">
        <v>2024</v>
      </c>
      <c r="I42" s="14" t="s">
        <v>827</v>
      </c>
      <c r="J42" s="7" t="str">
        <f t="shared" si="1"/>
        <v>PDF</v>
      </c>
    </row>
    <row r="43" spans="1:10" ht="21.75" customHeight="1" x14ac:dyDescent="0.25">
      <c r="A43" s="7">
        <v>42</v>
      </c>
      <c r="B43" s="11" t="s">
        <v>610</v>
      </c>
      <c r="C43" s="12" t="s">
        <v>609</v>
      </c>
      <c r="D43" s="23" t="s">
        <v>608</v>
      </c>
      <c r="E43" s="11" t="s">
        <v>607</v>
      </c>
      <c r="F43" s="11" t="str">
        <f>HYPERLINK("http://dx.doi.org/10.1109/ICCC62069.2024.10569896","http://dx.doi.org/10.1109/ICCC62069.2024.10569896")</f>
        <v>http://dx.doi.org/10.1109/ICCC62069.2024.10569896</v>
      </c>
      <c r="G43" s="11">
        <v>1</v>
      </c>
      <c r="H43" s="11">
        <v>2024</v>
      </c>
      <c r="I43" s="14" t="s">
        <v>828</v>
      </c>
      <c r="J43" s="7" t="str">
        <f t="shared" si="1"/>
        <v>PDF</v>
      </c>
    </row>
    <row r="44" spans="1:10" ht="18" customHeight="1" x14ac:dyDescent="0.25">
      <c r="A44" s="7">
        <v>43</v>
      </c>
      <c r="B44" s="11" t="s">
        <v>606</v>
      </c>
      <c r="C44" s="12" t="s">
        <v>605</v>
      </c>
      <c r="D44" s="11" t="s">
        <v>604</v>
      </c>
      <c r="E44" s="11" t="s">
        <v>603</v>
      </c>
      <c r="F44" s="11" t="str">
        <f>HYPERLINK("http://dx.doi.org/10.1007/978-3-031-65894-5_31","http://dx.doi.org/10.1007/978-3-031-65894-5_31")</f>
        <v>http://dx.doi.org/10.1007/978-3-031-65894-5_31</v>
      </c>
      <c r="G44" s="11">
        <v>0</v>
      </c>
      <c r="H44" s="11">
        <v>2024</v>
      </c>
      <c r="J44" s="7" t="str">
        <f t="shared" si="1"/>
        <v/>
      </c>
    </row>
    <row r="45" spans="1:10" ht="18" customHeight="1" x14ac:dyDescent="0.25">
      <c r="A45" s="7">
        <v>44</v>
      </c>
      <c r="B45" s="11" t="s">
        <v>602</v>
      </c>
      <c r="C45" s="12" t="s">
        <v>601</v>
      </c>
      <c r="D45" s="11" t="s">
        <v>600</v>
      </c>
      <c r="E45" s="11" t="s">
        <v>599</v>
      </c>
      <c r="F45" s="11" t="str">
        <f>HYPERLINK("http://dx.doi.org/10.1007/978-3-031-71629-4_15","http://dx.doi.org/10.1007/978-3-031-71629-4_15")</f>
        <v>http://dx.doi.org/10.1007/978-3-031-71629-4_15</v>
      </c>
      <c r="G45" s="11">
        <v>0</v>
      </c>
      <c r="H45" s="11">
        <v>2024</v>
      </c>
      <c r="J45" s="7" t="str">
        <f t="shared" si="1"/>
        <v/>
      </c>
    </row>
    <row r="46" spans="1:10" ht="18" customHeight="1" x14ac:dyDescent="0.25">
      <c r="A46" s="7">
        <v>45</v>
      </c>
      <c r="B46" s="11" t="s">
        <v>598</v>
      </c>
      <c r="C46" s="12" t="s">
        <v>597</v>
      </c>
      <c r="D46" s="11" t="s">
        <v>596</v>
      </c>
      <c r="E46" s="11" t="s">
        <v>595</v>
      </c>
      <c r="F46" s="11" t="str">
        <f>HYPERLINK("http://dx.doi.org/10.1007/978-3-031-70465-9_20","http://dx.doi.org/10.1007/978-3-031-70465-9_20")</f>
        <v>http://dx.doi.org/10.1007/978-3-031-70465-9_20</v>
      </c>
      <c r="G46" s="11">
        <v>0</v>
      </c>
      <c r="H46" s="11">
        <v>2024</v>
      </c>
      <c r="J46" s="7" t="str">
        <f t="shared" si="1"/>
        <v/>
      </c>
    </row>
    <row r="47" spans="1:10" ht="21.75" customHeight="1" x14ac:dyDescent="0.25">
      <c r="A47" s="7">
        <v>46</v>
      </c>
      <c r="B47" s="11" t="s">
        <v>317</v>
      </c>
      <c r="C47" s="12" t="s">
        <v>594</v>
      </c>
      <c r="D47" s="23" t="s">
        <v>593</v>
      </c>
      <c r="E47" s="11" t="s">
        <v>592</v>
      </c>
      <c r="F47" s="11" t="str">
        <f>HYPERLINK("http://dx.doi.org/10.1080/00207543.2023.2291814","http://dx.doi.org/10.1080/00207543.2023.2291814")</f>
        <v>http://dx.doi.org/10.1080/00207543.2023.2291814</v>
      </c>
      <c r="G47" s="11">
        <v>1</v>
      </c>
      <c r="H47" s="11">
        <v>2024</v>
      </c>
      <c r="I47" s="14" t="s">
        <v>829</v>
      </c>
      <c r="J47" s="7" t="str">
        <f t="shared" si="1"/>
        <v>PDF</v>
      </c>
    </row>
    <row r="48" spans="1:10" ht="21.75" customHeight="1" x14ac:dyDescent="0.25">
      <c r="A48" s="7">
        <v>47</v>
      </c>
      <c r="B48" s="11" t="s">
        <v>591</v>
      </c>
      <c r="C48" s="12" t="s">
        <v>590</v>
      </c>
      <c r="D48" s="23" t="s">
        <v>589</v>
      </c>
      <c r="E48" s="11" t="s">
        <v>588</v>
      </c>
      <c r="F48" s="11" t="str">
        <f>HYPERLINK("http://dx.doi.org/10.3390/su152316433","http://dx.doi.org/10.3390/su152316433")</f>
        <v>http://dx.doi.org/10.3390/su152316433</v>
      </c>
      <c r="G48" s="11">
        <v>1</v>
      </c>
      <c r="H48" s="11">
        <v>2023</v>
      </c>
      <c r="I48" s="14" t="s">
        <v>830</v>
      </c>
      <c r="J48" s="7" t="str">
        <f t="shared" si="1"/>
        <v>PDF</v>
      </c>
    </row>
    <row r="49" spans="1:10" ht="18" customHeight="1" x14ac:dyDescent="0.25">
      <c r="A49" s="7">
        <v>48</v>
      </c>
      <c r="B49" s="11" t="s">
        <v>587</v>
      </c>
      <c r="C49" s="12" t="s">
        <v>586</v>
      </c>
      <c r="D49" s="11" t="s">
        <v>585</v>
      </c>
      <c r="E49" s="11" t="s">
        <v>584</v>
      </c>
      <c r="F49" s="11" t="str">
        <f>HYPERLINK("http://dx.doi.org/10.1080/0951192X.2023.2278105","http://dx.doi.org/10.1080/0951192X.2023.2278105")</f>
        <v>http://dx.doi.org/10.1080/0951192X.2023.2278105</v>
      </c>
      <c r="G49" s="11">
        <v>0</v>
      </c>
      <c r="H49" s="11">
        <v>2024</v>
      </c>
      <c r="J49" s="7" t="str">
        <f t="shared" si="1"/>
        <v/>
      </c>
    </row>
    <row r="50" spans="1:10" ht="21.75" customHeight="1" x14ac:dyDescent="0.25">
      <c r="A50" s="7">
        <v>49</v>
      </c>
      <c r="B50" s="11" t="s">
        <v>583</v>
      </c>
      <c r="C50" s="12" t="s">
        <v>582</v>
      </c>
      <c r="D50" s="23" t="s">
        <v>581</v>
      </c>
      <c r="E50" s="11" t="s">
        <v>580</v>
      </c>
      <c r="F50" s="11" t="str">
        <f>HYPERLINK("http://dx.doi.org/10.1016/j.jik.2023.100445","http://dx.doi.org/10.1016/j.jik.2023.100445")</f>
        <v>http://dx.doi.org/10.1016/j.jik.2023.100445</v>
      </c>
      <c r="G50" s="11">
        <v>1</v>
      </c>
      <c r="H50" s="11">
        <v>2023</v>
      </c>
      <c r="I50" s="14" t="s">
        <v>831</v>
      </c>
      <c r="J50" s="7" t="str">
        <f t="shared" si="1"/>
        <v>PDF</v>
      </c>
    </row>
    <row r="51" spans="1:10" ht="21.75" customHeight="1" x14ac:dyDescent="0.25">
      <c r="A51" s="7">
        <v>50</v>
      </c>
      <c r="B51" s="11" t="s">
        <v>579</v>
      </c>
      <c r="C51" s="12" t="s">
        <v>578</v>
      </c>
      <c r="D51" s="23" t="s">
        <v>577</v>
      </c>
      <c r="E51" s="11" t="s">
        <v>576</v>
      </c>
      <c r="F51" s="11" t="str">
        <f>HYPERLINK("http://dx.doi.org/10.1016/j.techfore.2023.122844","http://dx.doi.org/10.1016/j.techfore.2023.122844")</f>
        <v>http://dx.doi.org/10.1016/j.techfore.2023.122844</v>
      </c>
      <c r="G51" s="11">
        <v>1</v>
      </c>
      <c r="H51" s="11">
        <v>2023</v>
      </c>
      <c r="I51" s="14" t="s">
        <v>832</v>
      </c>
      <c r="J51" s="7" t="str">
        <f t="shared" si="1"/>
        <v>PDF</v>
      </c>
    </row>
    <row r="52" spans="1:10" ht="21.75" customHeight="1" x14ac:dyDescent="0.25">
      <c r="A52" s="7">
        <v>51</v>
      </c>
      <c r="B52" s="11" t="s">
        <v>575</v>
      </c>
      <c r="C52" s="12" t="s">
        <v>574</v>
      </c>
      <c r="D52" s="23" t="s">
        <v>573</v>
      </c>
      <c r="E52" s="11" t="s">
        <v>572</v>
      </c>
      <c r="F52" s="11" t="str">
        <f>HYPERLINK("http://dx.doi.org/10.1016/j.jclepro.2023.139011","http://dx.doi.org/10.1016/j.jclepro.2023.139011")</f>
        <v>http://dx.doi.org/10.1016/j.jclepro.2023.139011</v>
      </c>
      <c r="G52" s="11">
        <v>1</v>
      </c>
      <c r="H52" s="11">
        <v>2023</v>
      </c>
      <c r="I52" s="14" t="s">
        <v>833</v>
      </c>
      <c r="J52" s="7" t="str">
        <f t="shared" si="1"/>
        <v>PDF</v>
      </c>
    </row>
    <row r="53" spans="1:10" ht="21.75" customHeight="1" x14ac:dyDescent="0.25">
      <c r="A53" s="7">
        <v>52</v>
      </c>
      <c r="B53" s="11" t="s">
        <v>571</v>
      </c>
      <c r="C53" s="12" t="s">
        <v>570</v>
      </c>
      <c r="D53" s="23" t="s">
        <v>569</v>
      </c>
      <c r="E53" s="11" t="s">
        <v>568</v>
      </c>
      <c r="F53" s="11" t="str">
        <f>HYPERLINK("http://dx.doi.org/10.30657/pea.2023.29.29","http://dx.doi.org/10.30657/pea.2023.29.29")</f>
        <v>http://dx.doi.org/10.30657/pea.2023.29.29</v>
      </c>
      <c r="G53" s="11">
        <v>1</v>
      </c>
      <c r="H53" s="11">
        <v>2023</v>
      </c>
      <c r="I53" s="14" t="s">
        <v>834</v>
      </c>
      <c r="J53" s="7" t="str">
        <f t="shared" si="1"/>
        <v>PDF</v>
      </c>
    </row>
    <row r="54" spans="1:10" ht="21.75" customHeight="1" x14ac:dyDescent="0.25">
      <c r="A54" s="7">
        <v>53</v>
      </c>
      <c r="B54" s="11" t="s">
        <v>567</v>
      </c>
      <c r="C54" s="12" t="s">
        <v>566</v>
      </c>
      <c r="D54" s="23" t="s">
        <v>565</v>
      </c>
      <c r="E54" s="11" t="s">
        <v>564</v>
      </c>
      <c r="F54" s="11" t="str">
        <f>HYPERLINK("http://dx.doi.org/10.1016/j.heliyon.2023.e18670","http://dx.doi.org/10.1016/j.heliyon.2023.e18670")</f>
        <v>http://dx.doi.org/10.1016/j.heliyon.2023.e18670</v>
      </c>
      <c r="G54" s="11">
        <v>1</v>
      </c>
      <c r="H54" s="11">
        <v>2023</v>
      </c>
      <c r="I54" s="14" t="s">
        <v>835</v>
      </c>
      <c r="J54" s="7" t="str">
        <f t="shared" si="1"/>
        <v>PDF</v>
      </c>
    </row>
    <row r="55" spans="1:10" ht="18" customHeight="1" x14ac:dyDescent="0.25">
      <c r="A55" s="7">
        <v>54</v>
      </c>
      <c r="B55" s="11" t="s">
        <v>563</v>
      </c>
      <c r="C55" s="12" t="s">
        <v>562</v>
      </c>
      <c r="D55" s="11" t="s">
        <v>561</v>
      </c>
      <c r="E55" s="11" t="s">
        <v>560</v>
      </c>
      <c r="F55" s="11" t="str">
        <f>HYPERLINK("http://dx.doi.org/10.1080/00207543.2023.2240912","http://dx.doi.org/10.1080/00207543.2023.2240912")</f>
        <v>http://dx.doi.org/10.1080/00207543.2023.2240912</v>
      </c>
      <c r="G55" s="11">
        <v>0</v>
      </c>
      <c r="H55" s="11">
        <v>2023</v>
      </c>
      <c r="J55" s="7" t="str">
        <f t="shared" si="1"/>
        <v/>
      </c>
    </row>
    <row r="56" spans="1:10" ht="21.75" customHeight="1" x14ac:dyDescent="0.25">
      <c r="A56" s="7">
        <v>55</v>
      </c>
      <c r="B56" s="11" t="s">
        <v>559</v>
      </c>
      <c r="C56" s="12" t="s">
        <v>558</v>
      </c>
      <c r="D56" s="23" t="s">
        <v>557</v>
      </c>
      <c r="E56" s="11" t="s">
        <v>556</v>
      </c>
      <c r="F56" s="11" t="str">
        <f>HYPERLINK("http://dx.doi.org/10.1016/j.cirp.2023.04.050","http://dx.doi.org/10.1016/j.cirp.2023.04.050")</f>
        <v>http://dx.doi.org/10.1016/j.cirp.2023.04.050</v>
      </c>
      <c r="G56" s="11">
        <v>1</v>
      </c>
      <c r="H56" s="11">
        <v>2023</v>
      </c>
      <c r="I56" s="14" t="s">
        <v>836</v>
      </c>
      <c r="J56" s="7" t="str">
        <f t="shared" si="1"/>
        <v>PDF</v>
      </c>
    </row>
    <row r="57" spans="1:10" ht="21.75" customHeight="1" x14ac:dyDescent="0.25">
      <c r="A57" s="7">
        <v>56</v>
      </c>
      <c r="B57" s="11" t="s">
        <v>555</v>
      </c>
      <c r="C57" s="12" t="s">
        <v>554</v>
      </c>
      <c r="D57" s="23" t="s">
        <v>553</v>
      </c>
      <c r="E57" s="11" t="s">
        <v>552</v>
      </c>
      <c r="F57" s="11" t="str">
        <f>HYPERLINK("http://dx.doi.org/10.1016/j.cirp.2023.04.039","http://dx.doi.org/10.1016/j.cirp.2023.04.039")</f>
        <v>http://dx.doi.org/10.1016/j.cirp.2023.04.039</v>
      </c>
      <c r="G57" s="11">
        <v>1</v>
      </c>
      <c r="H57" s="11">
        <v>2023</v>
      </c>
      <c r="I57" s="14" t="s">
        <v>837</v>
      </c>
      <c r="J57" s="7" t="str">
        <f t="shared" si="1"/>
        <v>PDF</v>
      </c>
    </row>
    <row r="58" spans="1:10" ht="21.75" customHeight="1" x14ac:dyDescent="0.25">
      <c r="A58" s="7">
        <v>57</v>
      </c>
      <c r="B58" s="11" t="s">
        <v>551</v>
      </c>
      <c r="C58" s="12" t="s">
        <v>550</v>
      </c>
      <c r="D58" s="23" t="s">
        <v>549</v>
      </c>
      <c r="E58" s="11" t="s">
        <v>548</v>
      </c>
      <c r="F58" s="11" t="str">
        <f>HYPERLINK("http://dx.doi.org/10.3390/app13148547","http://dx.doi.org/10.3390/app13148547")</f>
        <v>http://dx.doi.org/10.3390/app13148547</v>
      </c>
      <c r="G58" s="11">
        <v>1</v>
      </c>
      <c r="H58" s="11">
        <v>2023</v>
      </c>
      <c r="I58" s="14" t="s">
        <v>838</v>
      </c>
      <c r="J58" s="7" t="str">
        <f t="shared" si="1"/>
        <v>PDF</v>
      </c>
    </row>
    <row r="59" spans="1:10" ht="21.75" customHeight="1" x14ac:dyDescent="0.25">
      <c r="A59" s="7">
        <v>58</v>
      </c>
      <c r="B59" s="11" t="s">
        <v>547</v>
      </c>
      <c r="C59" s="12" t="s">
        <v>546</v>
      </c>
      <c r="D59" s="23" t="s">
        <v>545</v>
      </c>
      <c r="E59" s="11" t="s">
        <v>544</v>
      </c>
      <c r="F59" s="11" t="str">
        <f>HYPERLINK("http://dx.doi.org/10.3390/su151411371","http://dx.doi.org/10.3390/su151411371")</f>
        <v>http://dx.doi.org/10.3390/su151411371</v>
      </c>
      <c r="G59" s="11">
        <v>1</v>
      </c>
      <c r="H59" s="11">
        <v>2023</v>
      </c>
      <c r="I59" s="14" t="s">
        <v>839</v>
      </c>
      <c r="J59" s="7" t="str">
        <f t="shared" si="1"/>
        <v>PDF</v>
      </c>
    </row>
    <row r="60" spans="1:10" ht="21.75" customHeight="1" x14ac:dyDescent="0.25">
      <c r="A60" s="7">
        <v>59</v>
      </c>
      <c r="B60" s="11" t="s">
        <v>543</v>
      </c>
      <c r="C60" s="12" t="s">
        <v>542</v>
      </c>
      <c r="D60" s="23" t="s">
        <v>541</v>
      </c>
      <c r="E60" s="11" t="s">
        <v>540</v>
      </c>
      <c r="F60" s="11" t="str">
        <f>HYPERLINK("http://dx.doi.org/10.3390/su15097472","http://dx.doi.org/10.3390/su15097472")</f>
        <v>http://dx.doi.org/10.3390/su15097472</v>
      </c>
      <c r="G60" s="11">
        <v>1</v>
      </c>
      <c r="H60" s="11">
        <v>2023</v>
      </c>
      <c r="I60" s="14" t="s">
        <v>840</v>
      </c>
      <c r="J60" s="7" t="str">
        <f t="shared" si="1"/>
        <v>PDF</v>
      </c>
    </row>
    <row r="61" spans="1:10" ht="21.75" customHeight="1" x14ac:dyDescent="0.25">
      <c r="A61" s="7">
        <v>60</v>
      </c>
      <c r="B61" s="11" t="s">
        <v>539</v>
      </c>
      <c r="C61" s="12" t="s">
        <v>538</v>
      </c>
      <c r="D61" s="23" t="s">
        <v>537</v>
      </c>
      <c r="E61" s="11" t="s">
        <v>536</v>
      </c>
      <c r="F61" s="11" t="str">
        <f>HYPERLINK("http://dx.doi.org/10.3389/feduc.2023.1150190","http://dx.doi.org/10.3389/feduc.2023.1150190")</f>
        <v>http://dx.doi.org/10.3389/feduc.2023.1150190</v>
      </c>
      <c r="G61" s="11">
        <v>1</v>
      </c>
      <c r="H61" s="11">
        <v>2023</v>
      </c>
      <c r="I61" s="14" t="s">
        <v>841</v>
      </c>
      <c r="J61" s="7" t="str">
        <f t="shared" si="1"/>
        <v>PDF</v>
      </c>
    </row>
    <row r="62" spans="1:10" ht="21.75" customHeight="1" x14ac:dyDescent="0.25">
      <c r="A62" s="7">
        <v>61</v>
      </c>
      <c r="B62" s="11" t="s">
        <v>535</v>
      </c>
      <c r="C62" s="12" t="s">
        <v>534</v>
      </c>
      <c r="D62" s="23" t="s">
        <v>533</v>
      </c>
      <c r="E62" s="11" t="s">
        <v>532</v>
      </c>
      <c r="F62" s="11" t="str">
        <f>HYPERLINK("http://dx.doi.org/10.3390/su15086981","http://dx.doi.org/10.3390/su15086981")</f>
        <v>http://dx.doi.org/10.3390/su15086981</v>
      </c>
      <c r="G62" s="11">
        <v>1</v>
      </c>
      <c r="H62" s="11">
        <v>2023</v>
      </c>
      <c r="I62" s="14" t="s">
        <v>842</v>
      </c>
      <c r="J62" s="7" t="str">
        <f t="shared" si="1"/>
        <v>PDF</v>
      </c>
    </row>
    <row r="63" spans="1:10" ht="21.75" customHeight="1" x14ac:dyDescent="0.25">
      <c r="A63" s="7">
        <v>62</v>
      </c>
      <c r="B63" s="11" t="s">
        <v>531</v>
      </c>
      <c r="C63" s="12" t="s">
        <v>530</v>
      </c>
      <c r="D63" s="23" t="s">
        <v>529</v>
      </c>
      <c r="E63" s="11" t="s">
        <v>528</v>
      </c>
      <c r="F63" s="11" t="str">
        <f>HYPERLINK("http://dx.doi.org/10.1007/s10479-023-05245-1","http://dx.doi.org/10.1007/s10479-023-05245-1")</f>
        <v>http://dx.doi.org/10.1007/s10479-023-05245-1</v>
      </c>
      <c r="G63" s="11">
        <v>1</v>
      </c>
      <c r="H63" s="11">
        <v>2025</v>
      </c>
      <c r="I63" s="14" t="s">
        <v>843</v>
      </c>
      <c r="J63" s="7" t="str">
        <f t="shared" si="1"/>
        <v>PDF</v>
      </c>
    </row>
    <row r="64" spans="1:10" ht="21.75" customHeight="1" x14ac:dyDescent="0.25">
      <c r="A64" s="7">
        <v>63</v>
      </c>
      <c r="B64" s="11" t="s">
        <v>527</v>
      </c>
      <c r="C64" s="12" t="s">
        <v>526</v>
      </c>
      <c r="D64" s="23" t="s">
        <v>525</v>
      </c>
      <c r="E64" s="11" t="s">
        <v>524</v>
      </c>
      <c r="F64" s="11" t="str">
        <f>HYPERLINK("http://dx.doi.org/10.24425/mper.2023.145368","http://dx.doi.org/10.24425/mper.2023.145368")</f>
        <v>http://dx.doi.org/10.24425/mper.2023.145368</v>
      </c>
      <c r="G64" s="11">
        <v>1</v>
      </c>
      <c r="H64" s="11">
        <v>2023</v>
      </c>
      <c r="I64" s="14" t="s">
        <v>844</v>
      </c>
      <c r="J64" s="7" t="str">
        <f t="shared" si="1"/>
        <v>PDF</v>
      </c>
    </row>
    <row r="65" spans="1:10" ht="21.75" customHeight="1" x14ac:dyDescent="0.25">
      <c r="A65" s="7">
        <v>64</v>
      </c>
      <c r="B65" s="11" t="s">
        <v>523</v>
      </c>
      <c r="C65" s="12" t="s">
        <v>522</v>
      </c>
      <c r="D65" s="23" t="s">
        <v>521</v>
      </c>
      <c r="E65" s="11" t="s">
        <v>520</v>
      </c>
      <c r="F65" s="11" t="str">
        <f>HYPERLINK("http://dx.doi.org/10.1016/j.jii.2023.100437","http://dx.doi.org/10.1016/j.jii.2023.100437")</f>
        <v>http://dx.doi.org/10.1016/j.jii.2023.100437</v>
      </c>
      <c r="G65" s="11">
        <v>1</v>
      </c>
      <c r="H65" s="11">
        <v>2023</v>
      </c>
      <c r="I65" s="14" t="s">
        <v>845</v>
      </c>
      <c r="J65" s="7" t="str">
        <f t="shared" si="1"/>
        <v>PDF</v>
      </c>
    </row>
    <row r="66" spans="1:10" ht="21.75" customHeight="1" x14ac:dyDescent="0.25">
      <c r="A66" s="7">
        <v>65</v>
      </c>
      <c r="B66" s="11" t="s">
        <v>519</v>
      </c>
      <c r="C66" s="12" t="s">
        <v>518</v>
      </c>
      <c r="D66" s="23" t="s">
        <v>517</v>
      </c>
      <c r="E66" s="11" t="s">
        <v>516</v>
      </c>
      <c r="F66" s="11" t="str">
        <f>HYPERLINK("http://dx.doi.org/10.3390/app13031637","http://dx.doi.org/10.3390/app13031637")</f>
        <v>http://dx.doi.org/10.3390/app13031637</v>
      </c>
      <c r="G66" s="11">
        <v>1</v>
      </c>
      <c r="H66" s="11">
        <v>2023</v>
      </c>
      <c r="I66" s="14" t="s">
        <v>846</v>
      </c>
      <c r="J66" s="7" t="str">
        <f t="shared" ref="J66:J97" si="2">IF(OR(I66="",I66="NA"),"",HYPERLINK("./PDF/"&amp;I66&amp;".pdf","PDF"))</f>
        <v>PDF</v>
      </c>
    </row>
    <row r="67" spans="1:10" ht="21.75" customHeight="1" x14ac:dyDescent="0.25">
      <c r="A67" s="7">
        <v>66</v>
      </c>
      <c r="B67" s="11" t="s">
        <v>515</v>
      </c>
      <c r="C67" s="12" t="s">
        <v>514</v>
      </c>
      <c r="D67" s="23" t="s">
        <v>513</v>
      </c>
      <c r="E67" s="11" t="s">
        <v>512</v>
      </c>
      <c r="F67" s="11" t="str">
        <f>HYPERLINK("http://dx.doi.org/10.3390/su15032781","http://dx.doi.org/10.3390/su15032781")</f>
        <v>http://dx.doi.org/10.3390/su15032781</v>
      </c>
      <c r="G67" s="11">
        <v>1</v>
      </c>
      <c r="H67" s="11">
        <v>2023</v>
      </c>
      <c r="I67" s="14" t="s">
        <v>847</v>
      </c>
      <c r="J67" s="7" t="str">
        <f t="shared" si="2"/>
        <v>PDF</v>
      </c>
    </row>
    <row r="68" spans="1:10" ht="21.75" customHeight="1" x14ac:dyDescent="0.25">
      <c r="A68" s="7">
        <v>67</v>
      </c>
      <c r="B68" s="11" t="s">
        <v>511</v>
      </c>
      <c r="C68" s="12" t="s">
        <v>510</v>
      </c>
      <c r="D68" s="23" t="s">
        <v>509</v>
      </c>
      <c r="E68" s="11" t="s">
        <v>508</v>
      </c>
      <c r="F68" s="11" t="str">
        <f>HYPERLINK("http://dx.doi.org/10.1016/j.jmsy.2023.01.004","http://dx.doi.org/10.1016/j.jmsy.2023.01.004")</f>
        <v>http://dx.doi.org/10.1016/j.jmsy.2023.01.004</v>
      </c>
      <c r="G68" s="11">
        <v>1</v>
      </c>
      <c r="H68" s="11">
        <v>2023</v>
      </c>
      <c r="I68" s="14" t="s">
        <v>848</v>
      </c>
      <c r="J68" s="7" t="str">
        <f t="shared" si="2"/>
        <v>PDF</v>
      </c>
    </row>
    <row r="69" spans="1:10" ht="21.75" customHeight="1" x14ac:dyDescent="0.25">
      <c r="A69" s="7">
        <v>68</v>
      </c>
      <c r="B69" s="11" t="s">
        <v>507</v>
      </c>
      <c r="C69" s="12" t="s">
        <v>506</v>
      </c>
      <c r="D69" s="23" t="s">
        <v>505</v>
      </c>
      <c r="E69" s="11" t="s">
        <v>504</v>
      </c>
      <c r="F69" s="11" t="str">
        <f>HYPERLINK("http://dx.doi.org/10.1016/j.jbusres.2023.113709","http://dx.doi.org/10.1016/j.jbusres.2023.113709")</f>
        <v>http://dx.doi.org/10.1016/j.jbusres.2023.113709</v>
      </c>
      <c r="G69" s="11">
        <v>1</v>
      </c>
      <c r="H69" s="11">
        <v>2023</v>
      </c>
      <c r="I69" s="14" t="s">
        <v>849</v>
      </c>
      <c r="J69" s="7" t="str">
        <f t="shared" si="2"/>
        <v>PDF</v>
      </c>
    </row>
    <row r="70" spans="1:10" ht="21.75" customHeight="1" x14ac:dyDescent="0.25">
      <c r="A70" s="7">
        <v>69</v>
      </c>
      <c r="B70" s="11" t="s">
        <v>503</v>
      </c>
      <c r="C70" s="12" t="s">
        <v>502</v>
      </c>
      <c r="D70" s="23" t="s">
        <v>501</v>
      </c>
      <c r="E70" s="11" t="s">
        <v>500</v>
      </c>
      <c r="F70" s="11" t="str">
        <f>HYPERLINK("http://dx.doi.org/10.3390/pr11010193","http://dx.doi.org/10.3390/pr11010193")</f>
        <v>http://dx.doi.org/10.3390/pr11010193</v>
      </c>
      <c r="G70" s="11">
        <v>1</v>
      </c>
      <c r="H70" s="11">
        <v>2023</v>
      </c>
      <c r="I70" s="14" t="s">
        <v>850</v>
      </c>
      <c r="J70" s="7" t="str">
        <f t="shared" si="2"/>
        <v>PDF</v>
      </c>
    </row>
    <row r="71" spans="1:10" ht="18" customHeight="1" x14ac:dyDescent="0.25">
      <c r="A71" s="7">
        <v>70</v>
      </c>
      <c r="B71" s="11" t="s">
        <v>499</v>
      </c>
      <c r="C71" s="12" t="s">
        <v>498</v>
      </c>
      <c r="D71" s="11" t="s">
        <v>497</v>
      </c>
      <c r="E71" s="11" t="s">
        <v>496</v>
      </c>
      <c r="F71" s="11" t="str">
        <f>HYPERLINK("http://dx.doi.org/10.1007/978-3-031-43662-8_51","http://dx.doi.org/10.1007/978-3-031-43662-8_51")</f>
        <v>http://dx.doi.org/10.1007/978-3-031-43662-8_51</v>
      </c>
      <c r="G71" s="11">
        <v>0</v>
      </c>
      <c r="H71" s="11">
        <v>2023</v>
      </c>
      <c r="J71" s="7" t="str">
        <f t="shared" si="2"/>
        <v/>
      </c>
    </row>
    <row r="72" spans="1:10" ht="21.75" customHeight="1" x14ac:dyDescent="0.25">
      <c r="A72" s="7">
        <v>71</v>
      </c>
      <c r="B72" s="11" t="s">
        <v>495</v>
      </c>
      <c r="C72" s="12" t="s">
        <v>494</v>
      </c>
      <c r="D72" s="23" t="s">
        <v>493</v>
      </c>
      <c r="E72" s="11" t="s">
        <v>492</v>
      </c>
      <c r="F72" s="11" t="str">
        <f>HYPERLINK("http://dx.doi.org/10.1088/1742-6596/2526/1/012047","http://dx.doi.org/10.1088/1742-6596/2526/1/012047")</f>
        <v>http://dx.doi.org/10.1088/1742-6596/2526/1/012047</v>
      </c>
      <c r="G72" s="11">
        <v>1</v>
      </c>
      <c r="H72" s="11">
        <v>2023</v>
      </c>
      <c r="I72" s="14" t="s">
        <v>851</v>
      </c>
      <c r="J72" s="7" t="str">
        <f t="shared" si="2"/>
        <v>PDF</v>
      </c>
    </row>
    <row r="73" spans="1:10" ht="21.75" customHeight="1" x14ac:dyDescent="0.25">
      <c r="A73" s="7">
        <v>72</v>
      </c>
      <c r="B73" s="11" t="s">
        <v>491</v>
      </c>
      <c r="C73" s="12" t="s">
        <v>490</v>
      </c>
      <c r="D73" s="23" t="s">
        <v>489</v>
      </c>
      <c r="E73" s="11" t="s">
        <v>488</v>
      </c>
      <c r="F73" s="11" t="str">
        <f>HYPERLINK("http://dx.doi.org/10.51659/josi.22.181","http://dx.doi.org/10.51659/josi.22.181")</f>
        <v>http://dx.doi.org/10.51659/josi.22.181</v>
      </c>
      <c r="G73" s="11">
        <v>1</v>
      </c>
      <c r="H73" s="11">
        <v>2023</v>
      </c>
      <c r="I73" s="14" t="s">
        <v>852</v>
      </c>
      <c r="J73" s="7" t="str">
        <f t="shared" si="2"/>
        <v>PDF</v>
      </c>
    </row>
    <row r="74" spans="1:10" ht="18" customHeight="1" x14ac:dyDescent="0.25">
      <c r="A74" s="7">
        <v>73</v>
      </c>
      <c r="B74" s="11" t="s">
        <v>487</v>
      </c>
      <c r="C74" s="12" t="s">
        <v>486</v>
      </c>
      <c r="D74" s="11" t="s">
        <v>485</v>
      </c>
      <c r="E74" s="11" t="s">
        <v>484</v>
      </c>
      <c r="F74" s="11" t="str">
        <f>HYPERLINK("http://dx.doi.org/10.1007/978-3-031-35741-1_27","http://dx.doi.org/10.1007/978-3-031-35741-1_27")</f>
        <v>http://dx.doi.org/10.1007/978-3-031-35741-1_27</v>
      </c>
      <c r="G74" s="11">
        <v>0</v>
      </c>
      <c r="H74" s="11">
        <v>2023</v>
      </c>
      <c r="J74" s="7" t="str">
        <f t="shared" si="2"/>
        <v/>
      </c>
    </row>
    <row r="75" spans="1:10" ht="21.75" customHeight="1" x14ac:dyDescent="0.25">
      <c r="A75" s="7">
        <v>74</v>
      </c>
      <c r="B75" s="11" t="s">
        <v>483</v>
      </c>
      <c r="C75" s="12" t="s">
        <v>482</v>
      </c>
      <c r="D75" s="23" t="s">
        <v>481</v>
      </c>
      <c r="E75" s="11" t="s">
        <v>480</v>
      </c>
      <c r="F75" s="11" t="str">
        <f>HYPERLINK("http://dx.doi.org/10.1080/21693277.2022.2035281","http://dx.doi.org/10.1080/21693277.2022.2035281")</f>
        <v>http://dx.doi.org/10.1080/21693277.2022.2035281</v>
      </c>
      <c r="G75" s="11">
        <v>1</v>
      </c>
      <c r="H75" s="11">
        <v>2022</v>
      </c>
      <c r="I75" s="14" t="s">
        <v>853</v>
      </c>
      <c r="J75" s="7" t="str">
        <f t="shared" si="2"/>
        <v>PDF</v>
      </c>
    </row>
    <row r="76" spans="1:10" ht="21.75" customHeight="1" x14ac:dyDescent="0.25">
      <c r="A76" s="7">
        <v>75</v>
      </c>
      <c r="B76" s="11" t="s">
        <v>479</v>
      </c>
      <c r="C76" s="12" t="s">
        <v>478</v>
      </c>
      <c r="D76" s="23" t="s">
        <v>477</v>
      </c>
      <c r="E76" s="11" t="s">
        <v>476</v>
      </c>
      <c r="F76" s="11" t="str">
        <f>HYPERLINK("http://dx.doi.org/10.1007/s11846-022-00613-w","http://dx.doi.org/10.1007/s11846-022-00613-w")</f>
        <v>http://dx.doi.org/10.1007/s11846-022-00613-w</v>
      </c>
      <c r="G76" s="11">
        <v>1</v>
      </c>
      <c r="H76" s="11">
        <v>2023</v>
      </c>
      <c r="I76" s="14" t="s">
        <v>854</v>
      </c>
      <c r="J76" s="7" t="str">
        <f t="shared" si="2"/>
        <v>PDF</v>
      </c>
    </row>
    <row r="77" spans="1:10" ht="21.75" customHeight="1" x14ac:dyDescent="0.25">
      <c r="A77" s="7">
        <v>76</v>
      </c>
      <c r="B77" s="11" t="s">
        <v>475</v>
      </c>
      <c r="C77" s="12" t="s">
        <v>474</v>
      </c>
      <c r="D77" s="23" t="s">
        <v>473</v>
      </c>
      <c r="E77" s="11" t="s">
        <v>472</v>
      </c>
      <c r="F77" s="11" t="str">
        <f>HYPERLINK("http://dx.doi.org/10.17973/MMSJ.2022_12_2022145","http://dx.doi.org/10.17973/MMSJ.2022_12_2022145")</f>
        <v>http://dx.doi.org/10.17973/MMSJ.2022_12_2022145</v>
      </c>
      <c r="G77" s="16">
        <v>1</v>
      </c>
      <c r="H77" s="11">
        <v>2022</v>
      </c>
      <c r="I77" s="14" t="s">
        <v>873</v>
      </c>
      <c r="J77" s="7" t="str">
        <f t="shared" si="2"/>
        <v>PDF</v>
      </c>
    </row>
    <row r="78" spans="1:10" ht="21.75" customHeight="1" x14ac:dyDescent="0.25">
      <c r="A78" s="7">
        <v>77</v>
      </c>
      <c r="B78" s="11" t="s">
        <v>471</v>
      </c>
      <c r="C78" s="12" t="s">
        <v>470</v>
      </c>
      <c r="D78" s="23" t="s">
        <v>469</v>
      </c>
      <c r="E78" s="11" t="s">
        <v>468</v>
      </c>
      <c r="F78" s="11" t="str">
        <f>HYPERLINK("http://dx.doi.org/10.1016/j.techfore.2022.122085","http://dx.doi.org/10.1016/j.techfore.2022.122085")</f>
        <v>http://dx.doi.org/10.1016/j.techfore.2022.122085</v>
      </c>
      <c r="G78" s="11">
        <v>1</v>
      </c>
      <c r="H78" s="11">
        <v>2023</v>
      </c>
      <c r="I78" s="14" t="s">
        <v>855</v>
      </c>
      <c r="J78" s="7" t="str">
        <f t="shared" si="2"/>
        <v>PDF</v>
      </c>
    </row>
    <row r="79" spans="1:10" ht="21.75" customHeight="1" x14ac:dyDescent="0.25">
      <c r="A79" s="7">
        <v>78</v>
      </c>
      <c r="B79" s="11" t="s">
        <v>467</v>
      </c>
      <c r="C79" s="12" t="s">
        <v>466</v>
      </c>
      <c r="D79" s="23" t="s">
        <v>465</v>
      </c>
      <c r="E79" s="11" t="s">
        <v>464</v>
      </c>
      <c r="F79" s="11" t="str">
        <f>HYPERLINK("http://dx.doi.org/10.4102/sajhrm.v20i0.1916","http://dx.doi.org/10.4102/sajhrm.v20i0.1916")</f>
        <v>http://dx.doi.org/10.4102/sajhrm.v20i0.1916</v>
      </c>
      <c r="G79" s="11">
        <v>1</v>
      </c>
      <c r="H79" s="11">
        <v>2022</v>
      </c>
      <c r="I79" s="14" t="s">
        <v>856</v>
      </c>
      <c r="J79" s="7" t="str">
        <f t="shared" si="2"/>
        <v>PDF</v>
      </c>
    </row>
    <row r="80" spans="1:10" ht="18" customHeight="1" x14ac:dyDescent="0.25">
      <c r="A80" s="7">
        <v>79</v>
      </c>
      <c r="B80" s="11" t="s">
        <v>463</v>
      </c>
      <c r="C80" s="12" t="s">
        <v>462</v>
      </c>
      <c r="D80" s="11" t="s">
        <v>461</v>
      </c>
      <c r="E80" s="11" t="s">
        <v>460</v>
      </c>
      <c r="F80" s="11" t="str">
        <f>HYPERLINK("http://dx.doi.org/10.1108/EJTD-06-2022-0062","http://dx.doi.org/10.1108/EJTD-06-2022-0062")</f>
        <v>http://dx.doi.org/10.1108/EJTD-06-2022-0062</v>
      </c>
      <c r="G80" s="11">
        <v>0</v>
      </c>
      <c r="H80" s="11">
        <v>2024</v>
      </c>
      <c r="J80" s="7" t="str">
        <f t="shared" si="2"/>
        <v/>
      </c>
    </row>
    <row r="81" spans="1:10" ht="21.75" customHeight="1" x14ac:dyDescent="0.25">
      <c r="A81" s="7">
        <v>80</v>
      </c>
      <c r="B81" s="11" t="s">
        <v>459</v>
      </c>
      <c r="C81" s="12" t="s">
        <v>458</v>
      </c>
      <c r="D81" s="23" t="s">
        <v>457</v>
      </c>
      <c r="E81" s="11" t="s">
        <v>456</v>
      </c>
      <c r="F81" s="11" t="str">
        <f>HYPERLINK("http://dx.doi.org/10.17583/rimcis.10641","http://dx.doi.org/10.17583/rimcis.10641")</f>
        <v>http://dx.doi.org/10.17583/rimcis.10641</v>
      </c>
      <c r="G81" s="11">
        <v>1</v>
      </c>
      <c r="H81" s="11">
        <v>2022</v>
      </c>
      <c r="I81" s="14" t="s">
        <v>857</v>
      </c>
      <c r="J81" s="7" t="str">
        <f t="shared" si="2"/>
        <v>PDF</v>
      </c>
    </row>
    <row r="82" spans="1:10" ht="21.75" customHeight="1" x14ac:dyDescent="0.25">
      <c r="A82" s="7">
        <v>81</v>
      </c>
      <c r="B82" s="11" t="s">
        <v>455</v>
      </c>
      <c r="C82" s="12" t="s">
        <v>454</v>
      </c>
      <c r="D82" s="23" t="s">
        <v>453</v>
      </c>
      <c r="E82" s="11" t="s">
        <v>452</v>
      </c>
      <c r="F82" s="11" t="str">
        <f>HYPERLINK("http://dx.doi.org/10.14716/ijtech.v13i5.5875","http://dx.doi.org/10.14716/ijtech.v13i5.5875")</f>
        <v>http://dx.doi.org/10.14716/ijtech.v13i5.5875</v>
      </c>
      <c r="G82" s="11">
        <v>1</v>
      </c>
      <c r="H82" s="11">
        <v>2022</v>
      </c>
      <c r="I82" s="14" t="s">
        <v>858</v>
      </c>
      <c r="J82" s="7" t="str">
        <f t="shared" si="2"/>
        <v>PDF</v>
      </c>
    </row>
    <row r="83" spans="1:10" ht="21.75" customHeight="1" x14ac:dyDescent="0.25">
      <c r="A83" s="7">
        <v>82</v>
      </c>
      <c r="B83" s="11" t="s">
        <v>451</v>
      </c>
      <c r="C83" s="12" t="s">
        <v>450</v>
      </c>
      <c r="D83" s="23" t="s">
        <v>449</v>
      </c>
      <c r="E83" s="11" t="s">
        <v>448</v>
      </c>
      <c r="F83" s="11" t="str">
        <f>HYPERLINK("http://dx.doi.org/10.3390/en15197142","http://dx.doi.org/10.3390/en15197142")</f>
        <v>http://dx.doi.org/10.3390/en15197142</v>
      </c>
      <c r="G83" s="11">
        <v>1</v>
      </c>
      <c r="H83" s="11">
        <v>2022</v>
      </c>
      <c r="I83" s="14" t="s">
        <v>859</v>
      </c>
      <c r="J83" s="7" t="str">
        <f t="shared" si="2"/>
        <v>PDF</v>
      </c>
    </row>
    <row r="84" spans="1:10" ht="21.75" customHeight="1" x14ac:dyDescent="0.25">
      <c r="A84" s="7">
        <v>83</v>
      </c>
      <c r="B84" s="11" t="s">
        <v>447</v>
      </c>
      <c r="C84" s="12" t="s">
        <v>446</v>
      </c>
      <c r="D84" s="23" t="s">
        <v>445</v>
      </c>
      <c r="E84" s="11" t="s">
        <v>444</v>
      </c>
      <c r="F84" s="11" t="str">
        <f>HYPERLINK("http://dx.doi.org/10.3390/educsci12100663","http://dx.doi.org/10.3390/educsci12100663")</f>
        <v>http://dx.doi.org/10.3390/educsci12100663</v>
      </c>
      <c r="G84" s="11">
        <v>1</v>
      </c>
      <c r="H84" s="11">
        <v>2022</v>
      </c>
      <c r="I84" s="14" t="s">
        <v>860</v>
      </c>
      <c r="J84" s="7" t="str">
        <f t="shared" si="2"/>
        <v>PDF</v>
      </c>
    </row>
    <row r="85" spans="1:10" ht="21.75" customHeight="1" x14ac:dyDescent="0.25">
      <c r="A85" s="7">
        <v>84</v>
      </c>
      <c r="B85" s="11" t="s">
        <v>443</v>
      </c>
      <c r="C85" s="12" t="s">
        <v>442</v>
      </c>
      <c r="D85" s="23" t="s">
        <v>441</v>
      </c>
      <c r="E85" s="11" t="s">
        <v>440</v>
      </c>
      <c r="F85" s="11" t="str">
        <f>HYPERLINK("http://dx.doi.org/10.3389/fpsyg.2022.889129","http://dx.doi.org/10.3389/fpsyg.2022.889129")</f>
        <v>http://dx.doi.org/10.3389/fpsyg.2022.889129</v>
      </c>
      <c r="G85" s="11">
        <v>1</v>
      </c>
      <c r="H85" s="11">
        <v>2022</v>
      </c>
      <c r="I85" s="14" t="s">
        <v>861</v>
      </c>
      <c r="J85" s="7" t="str">
        <f t="shared" si="2"/>
        <v>PDF</v>
      </c>
    </row>
    <row r="86" spans="1:10" ht="21.75" customHeight="1" x14ac:dyDescent="0.25">
      <c r="A86" s="7">
        <v>85</v>
      </c>
      <c r="B86" s="11" t="s">
        <v>439</v>
      </c>
      <c r="C86" s="12" t="s">
        <v>438</v>
      </c>
      <c r="D86" s="23" t="s">
        <v>437</v>
      </c>
      <c r="E86" s="11" t="s">
        <v>436</v>
      </c>
      <c r="F86" s="11" t="str">
        <f>HYPERLINK("http://dx.doi.org/10.1016/j.cie.2022.108463","http://dx.doi.org/10.1016/j.cie.2022.108463")</f>
        <v>http://dx.doi.org/10.1016/j.cie.2022.108463</v>
      </c>
      <c r="G86" s="11">
        <v>1</v>
      </c>
      <c r="H86" s="11">
        <v>2022</v>
      </c>
      <c r="I86" s="14" t="s">
        <v>862</v>
      </c>
      <c r="J86" s="7" t="str">
        <f t="shared" si="2"/>
        <v>PDF</v>
      </c>
    </row>
    <row r="87" spans="1:10" ht="21.75" customHeight="1" x14ac:dyDescent="0.25">
      <c r="A87" s="7">
        <v>86</v>
      </c>
      <c r="B87" s="11" t="s">
        <v>435</v>
      </c>
      <c r="C87" s="12" t="s">
        <v>434</v>
      </c>
      <c r="D87" s="23" t="s">
        <v>433</v>
      </c>
      <c r="E87" s="11" t="s">
        <v>432</v>
      </c>
      <c r="F87" s="11" t="str">
        <f>HYPERLINK("http://dx.doi.org/10.1007/s10796-022-10308-y","http://dx.doi.org/10.1007/s10796-022-10308-y")</f>
        <v>http://dx.doi.org/10.1007/s10796-022-10308-y</v>
      </c>
      <c r="G87" s="11">
        <v>1</v>
      </c>
      <c r="H87" s="11">
        <v>2024</v>
      </c>
      <c r="I87" s="14" t="s">
        <v>863</v>
      </c>
      <c r="J87" s="7" t="str">
        <f t="shared" si="2"/>
        <v>PDF</v>
      </c>
    </row>
    <row r="88" spans="1:10" ht="21.75" customHeight="1" x14ac:dyDescent="0.25">
      <c r="A88" s="7">
        <v>87</v>
      </c>
      <c r="B88" s="11" t="s">
        <v>431</v>
      </c>
      <c r="C88" s="12" t="s">
        <v>430</v>
      </c>
      <c r="D88" s="23" t="s">
        <v>429</v>
      </c>
      <c r="E88" s="11" t="s">
        <v>428</v>
      </c>
      <c r="F88" s="11" t="str">
        <f>HYPERLINK("http://dx.doi.org/10.1177/10245294221107489","http://dx.doi.org/10.1177/10245294221107489")</f>
        <v>http://dx.doi.org/10.1177/10245294221107489</v>
      </c>
      <c r="G88" s="11">
        <v>1</v>
      </c>
      <c r="H88" s="11">
        <v>2023</v>
      </c>
      <c r="I88" s="14" t="s">
        <v>864</v>
      </c>
      <c r="J88" s="7" t="str">
        <f t="shared" si="2"/>
        <v>PDF</v>
      </c>
    </row>
    <row r="89" spans="1:10" ht="21.75" customHeight="1" x14ac:dyDescent="0.25">
      <c r="A89" s="7">
        <v>88</v>
      </c>
      <c r="B89" s="11" t="s">
        <v>427</v>
      </c>
      <c r="C89" s="12" t="s">
        <v>426</v>
      </c>
      <c r="D89" s="23" t="s">
        <v>425</v>
      </c>
      <c r="E89" s="11" t="s">
        <v>424</v>
      </c>
      <c r="F89" s="11" t="str">
        <f>HYPERLINK("http://dx.doi.org/10.3390/recycling7030032","http://dx.doi.org/10.3390/recycling7030032")</f>
        <v>http://dx.doi.org/10.3390/recycling7030032</v>
      </c>
      <c r="G89" s="11">
        <v>1</v>
      </c>
      <c r="H89" s="11">
        <v>2022</v>
      </c>
      <c r="I89" s="14" t="s">
        <v>865</v>
      </c>
      <c r="J89" s="7" t="str">
        <f t="shared" si="2"/>
        <v>PDF</v>
      </c>
    </row>
    <row r="90" spans="1:10" ht="21.75" customHeight="1" x14ac:dyDescent="0.25">
      <c r="A90" s="7">
        <v>89</v>
      </c>
      <c r="B90" s="11" t="s">
        <v>423</v>
      </c>
      <c r="C90" s="12" t="s">
        <v>422</v>
      </c>
      <c r="D90" s="23" t="s">
        <v>421</v>
      </c>
      <c r="E90" s="11" t="s">
        <v>420</v>
      </c>
      <c r="F90" s="11" t="str">
        <f>HYPERLINK("http://dx.doi.org/10.1007/s11192-022-04370-1","http://dx.doi.org/10.1007/s11192-022-04370-1")</f>
        <v>http://dx.doi.org/10.1007/s11192-022-04370-1</v>
      </c>
      <c r="G90" s="11">
        <v>1</v>
      </c>
      <c r="H90" s="11">
        <v>2022</v>
      </c>
      <c r="I90" s="14" t="s">
        <v>866</v>
      </c>
      <c r="J90" s="7" t="str">
        <f t="shared" si="2"/>
        <v>PDF</v>
      </c>
    </row>
    <row r="91" spans="1:10" ht="21.75" customHeight="1" x14ac:dyDescent="0.25">
      <c r="A91" s="7">
        <v>90</v>
      </c>
      <c r="B91" s="11" t="s">
        <v>419</v>
      </c>
      <c r="C91" s="12" t="s">
        <v>418</v>
      </c>
      <c r="D91" s="23" t="s">
        <v>417</v>
      </c>
      <c r="E91" s="11" t="s">
        <v>416</v>
      </c>
      <c r="F91" s="11" t="str">
        <f>HYPERLINK("http://dx.doi.org/10.1108/IJM-02-2021-0085","http://dx.doi.org/10.1108/IJM-02-2021-0085")</f>
        <v>http://dx.doi.org/10.1108/IJM-02-2021-0085</v>
      </c>
      <c r="G91" s="11">
        <v>1</v>
      </c>
      <c r="H91" s="11">
        <v>2022</v>
      </c>
      <c r="I91" s="14" t="s">
        <v>867</v>
      </c>
      <c r="J91" s="7" t="str">
        <f t="shared" si="2"/>
        <v>PDF</v>
      </c>
    </row>
    <row r="92" spans="1:10" ht="21.75" customHeight="1" x14ac:dyDescent="0.25">
      <c r="A92" s="7">
        <v>91</v>
      </c>
      <c r="B92" s="11" t="s">
        <v>415</v>
      </c>
      <c r="C92" s="12" t="s">
        <v>414</v>
      </c>
      <c r="D92" s="23" t="s">
        <v>413</v>
      </c>
      <c r="E92" s="11" t="s">
        <v>412</v>
      </c>
      <c r="F92" s="11" t="str">
        <f>HYPERLINK("http://dx.doi.org/10.3390/en15072677","http://dx.doi.org/10.3390/en15072677")</f>
        <v>http://dx.doi.org/10.3390/en15072677</v>
      </c>
      <c r="G92" s="11">
        <v>1</v>
      </c>
      <c r="H92" s="11">
        <v>2022</v>
      </c>
      <c r="I92" s="14" t="s">
        <v>868</v>
      </c>
      <c r="J92" s="7" t="str">
        <f t="shared" si="2"/>
        <v>PDF</v>
      </c>
    </row>
    <row r="93" spans="1:10" ht="21.75" customHeight="1" x14ac:dyDescent="0.25">
      <c r="A93" s="7">
        <v>92</v>
      </c>
      <c r="B93" s="11" t="s">
        <v>411</v>
      </c>
      <c r="C93" s="12" t="s">
        <v>410</v>
      </c>
      <c r="D93" s="23" t="s">
        <v>409</v>
      </c>
      <c r="E93" s="11" t="s">
        <v>408</v>
      </c>
      <c r="F93" s="11" t="str">
        <f>HYPERLINK("http://dx.doi.org/10.1016/j.cie.2022.108048","http://dx.doi.org/10.1016/j.cie.2022.108048")</f>
        <v>http://dx.doi.org/10.1016/j.cie.2022.108048</v>
      </c>
      <c r="G93" s="11">
        <v>1</v>
      </c>
      <c r="H93" s="11">
        <v>2022</v>
      </c>
      <c r="I93" s="14" t="s">
        <v>869</v>
      </c>
      <c r="J93" s="7" t="str">
        <f t="shared" si="2"/>
        <v>PDF</v>
      </c>
    </row>
    <row r="94" spans="1:10" ht="21.75" customHeight="1" x14ac:dyDescent="0.25">
      <c r="A94" s="7">
        <v>93</v>
      </c>
      <c r="B94" s="11" t="s">
        <v>407</v>
      </c>
      <c r="C94" s="12" t="s">
        <v>406</v>
      </c>
      <c r="D94" s="23" t="s">
        <v>405</v>
      </c>
      <c r="E94" s="11" t="s">
        <v>404</v>
      </c>
      <c r="F94" s="11" t="str">
        <f>HYPERLINK("http://dx.doi.org/10.1109/IRASET52964.2022.9737840","http://dx.doi.org/10.1109/IRASET52964.2022.9737840")</f>
        <v>http://dx.doi.org/10.1109/IRASET52964.2022.9737840</v>
      </c>
      <c r="G94" s="11">
        <v>1</v>
      </c>
      <c r="H94" s="11">
        <v>2022</v>
      </c>
      <c r="I94" s="14" t="s">
        <v>870</v>
      </c>
      <c r="J94" s="7" t="str">
        <f t="shared" si="2"/>
        <v>PDF</v>
      </c>
    </row>
    <row r="95" spans="1:10" ht="21.75" customHeight="1" x14ac:dyDescent="0.25">
      <c r="A95" s="7">
        <v>94</v>
      </c>
      <c r="B95" s="11" t="s">
        <v>403</v>
      </c>
      <c r="C95" s="12" t="s">
        <v>402</v>
      </c>
      <c r="D95" s="23" t="s">
        <v>401</v>
      </c>
      <c r="E95" s="11" t="s">
        <v>400</v>
      </c>
      <c r="F95" s="11" t="str">
        <f>HYPERLINK("http://dx.doi.org/10.1016/j.procir.2022.02.155","http://dx.doi.org/10.1016/j.procir.2022.02.155")</f>
        <v>http://dx.doi.org/10.1016/j.procir.2022.02.155</v>
      </c>
      <c r="G95" s="11">
        <v>1</v>
      </c>
      <c r="H95" s="11">
        <v>2022</v>
      </c>
      <c r="I95" s="14" t="s">
        <v>871</v>
      </c>
      <c r="J95" s="7" t="str">
        <f t="shared" si="2"/>
        <v>PDF</v>
      </c>
    </row>
    <row r="96" spans="1:10" ht="21.75" customHeight="1" x14ac:dyDescent="0.25">
      <c r="A96" s="7">
        <v>95</v>
      </c>
      <c r="B96" s="11" t="s">
        <v>399</v>
      </c>
      <c r="C96" s="12" t="s">
        <v>398</v>
      </c>
      <c r="D96" s="23" t="s">
        <v>397</v>
      </c>
      <c r="E96" s="11" t="s">
        <v>396</v>
      </c>
      <c r="F96" s="11" t="str">
        <f>HYPERLINK("http://dx.doi.org/10.1145/3549737.3549804","http://dx.doi.org/10.1145/3549737.3549804")</f>
        <v>http://dx.doi.org/10.1145/3549737.3549804</v>
      </c>
      <c r="G96" s="11">
        <v>1</v>
      </c>
      <c r="H96" s="11">
        <v>2022</v>
      </c>
      <c r="I96" s="17" t="s">
        <v>928</v>
      </c>
      <c r="J96" s="7" t="str">
        <f t="shared" si="2"/>
        <v>PDF</v>
      </c>
    </row>
    <row r="97" spans="1:10" ht="18" customHeight="1" x14ac:dyDescent="0.25">
      <c r="A97" s="7">
        <v>96</v>
      </c>
      <c r="B97" s="11" t="s">
        <v>395</v>
      </c>
      <c r="C97" s="12" t="s">
        <v>394</v>
      </c>
      <c r="D97" s="11" t="s">
        <v>393</v>
      </c>
      <c r="E97" s="11" t="s">
        <v>392</v>
      </c>
      <c r="F97" s="11" t="str">
        <f>HYPERLINK("http://dx.doi.org/10.1007/978-3-030-90421-0_32","http://dx.doi.org/10.1007/978-3-030-90421-0_32")</f>
        <v>http://dx.doi.org/10.1007/978-3-030-90421-0_32</v>
      </c>
      <c r="G97" s="11">
        <v>0</v>
      </c>
      <c r="H97" s="11">
        <v>2022</v>
      </c>
      <c r="J97" s="7" t="str">
        <f t="shared" si="2"/>
        <v/>
      </c>
    </row>
    <row r="98" spans="1:10" ht="21.75" customHeight="1" x14ac:dyDescent="0.25">
      <c r="A98" s="7">
        <v>97</v>
      </c>
      <c r="B98" s="11" t="s">
        <v>391</v>
      </c>
      <c r="C98" s="12" t="s">
        <v>390</v>
      </c>
      <c r="D98" s="23" t="s">
        <v>389</v>
      </c>
      <c r="E98" s="11" t="s">
        <v>785</v>
      </c>
      <c r="F98" s="11" t="s">
        <v>0</v>
      </c>
      <c r="G98" s="11">
        <v>1</v>
      </c>
      <c r="H98" s="11">
        <v>2022</v>
      </c>
      <c r="I98" s="14" t="s">
        <v>788</v>
      </c>
      <c r="J98" s="7" t="str">
        <f t="shared" ref="J98:J129" si="3">IF(OR(I98="",I98="NA"),"",HYPERLINK("./PDF/"&amp;I98&amp;".pdf","PDF"))</f>
        <v>PDF</v>
      </c>
    </row>
    <row r="99" spans="1:10" ht="18" customHeight="1" x14ac:dyDescent="0.25">
      <c r="A99" s="7">
        <v>98</v>
      </c>
      <c r="B99" s="11" t="s">
        <v>388</v>
      </c>
      <c r="C99" s="12" t="s">
        <v>387</v>
      </c>
      <c r="D99" s="11" t="s">
        <v>386</v>
      </c>
      <c r="E99" s="11" t="s">
        <v>385</v>
      </c>
      <c r="F99" s="11" t="str">
        <f>HYPERLINK("http://dx.doi.org/10.1007/978-981-16-2380-6_54","http://dx.doi.org/10.1007/978-981-16-2380-6_54")</f>
        <v>http://dx.doi.org/10.1007/978-981-16-2380-6_54</v>
      </c>
      <c r="G99" s="11">
        <v>0</v>
      </c>
      <c r="H99" s="11">
        <v>2022</v>
      </c>
      <c r="J99" s="7" t="str">
        <f t="shared" si="3"/>
        <v/>
      </c>
    </row>
    <row r="100" spans="1:10" ht="21.75" customHeight="1" x14ac:dyDescent="0.25">
      <c r="A100" s="7">
        <v>99</v>
      </c>
      <c r="B100" s="11" t="s">
        <v>384</v>
      </c>
      <c r="C100" s="12" t="s">
        <v>383</v>
      </c>
      <c r="D100" s="23" t="s">
        <v>382</v>
      </c>
      <c r="E100" s="11" t="s">
        <v>381</v>
      </c>
      <c r="F100" s="11" t="str">
        <f>HYPERLINK("http://dx.doi.org/10.1016/j.procir.2022.05.092","http://dx.doi.org/10.1016/j.procir.2022.05.092")</f>
        <v>http://dx.doi.org/10.1016/j.procir.2022.05.092</v>
      </c>
      <c r="G100" s="11">
        <v>1</v>
      </c>
      <c r="H100" s="11">
        <v>2022</v>
      </c>
      <c r="I100" s="14" t="s">
        <v>872</v>
      </c>
      <c r="J100" s="7" t="str">
        <f t="shared" si="3"/>
        <v>PDF</v>
      </c>
    </row>
    <row r="101" spans="1:10" ht="18" customHeight="1" x14ac:dyDescent="0.25">
      <c r="A101" s="7">
        <v>100</v>
      </c>
      <c r="B101" s="11" t="s">
        <v>380</v>
      </c>
      <c r="C101" s="12" t="s">
        <v>379</v>
      </c>
      <c r="D101" s="11" t="s">
        <v>378</v>
      </c>
      <c r="E101" s="11" t="s">
        <v>377</v>
      </c>
      <c r="F101" s="11" t="str">
        <f>HYPERLINK("http://dx.doi.org/10.55643/fcaptp.5.46.2022.3884","http://dx.doi.org/10.55643/fcaptp.5.46.2022.3884")</f>
        <v>http://dx.doi.org/10.55643/fcaptp.5.46.2022.3884</v>
      </c>
      <c r="G101" s="11">
        <v>0</v>
      </c>
      <c r="H101" s="11">
        <v>2022</v>
      </c>
      <c r="J101" s="7" t="str">
        <f t="shared" si="3"/>
        <v/>
      </c>
    </row>
    <row r="102" spans="1:10" ht="18" customHeight="1" x14ac:dyDescent="0.25">
      <c r="A102" s="7">
        <v>101</v>
      </c>
      <c r="B102" s="11" t="s">
        <v>376</v>
      </c>
      <c r="C102" s="12" t="s">
        <v>375</v>
      </c>
      <c r="D102" s="19" t="s">
        <v>374</v>
      </c>
      <c r="E102" s="11" t="s">
        <v>373</v>
      </c>
      <c r="F102" s="11" t="str">
        <f>HYPERLINK("http://dx.doi.org/10.1007/978-3-031-14317-5_23","http://dx.doi.org/10.1007/978-3-031-14317-5_23")</f>
        <v>http://dx.doi.org/10.1007/978-3-031-14317-5_23</v>
      </c>
      <c r="G102" s="11">
        <v>0</v>
      </c>
      <c r="H102" s="11">
        <v>2022</v>
      </c>
      <c r="J102" s="7" t="str">
        <f t="shared" si="3"/>
        <v/>
      </c>
    </row>
    <row r="103" spans="1:10" ht="18" customHeight="1" x14ac:dyDescent="0.25">
      <c r="A103" s="7">
        <v>102</v>
      </c>
      <c r="B103" s="11" t="s">
        <v>372</v>
      </c>
      <c r="C103" s="12" t="s">
        <v>371</v>
      </c>
      <c r="D103" s="19" t="s">
        <v>370</v>
      </c>
      <c r="E103" s="11" t="s">
        <v>369</v>
      </c>
      <c r="F103" s="11" t="str">
        <f>HYPERLINK("http://dx.doi.org/10.1108/ICT-08-2021-0057","http://dx.doi.org/10.1108/ICT-08-2021-0057")</f>
        <v>http://dx.doi.org/10.1108/ICT-08-2021-0057</v>
      </c>
      <c r="G103" s="11">
        <v>0</v>
      </c>
      <c r="H103" s="11">
        <v>2022</v>
      </c>
      <c r="J103" s="7" t="str">
        <f t="shared" si="3"/>
        <v/>
      </c>
    </row>
    <row r="104" spans="1:10" ht="21.75" customHeight="1" x14ac:dyDescent="0.25">
      <c r="A104" s="7">
        <v>103</v>
      </c>
      <c r="B104" s="11" t="s">
        <v>368</v>
      </c>
      <c r="C104" s="12" t="s">
        <v>367</v>
      </c>
      <c r="D104" s="23" t="s">
        <v>366</v>
      </c>
      <c r="E104" s="11" t="s">
        <v>785</v>
      </c>
      <c r="F104" s="11" t="s">
        <v>0</v>
      </c>
      <c r="G104" s="11">
        <v>1</v>
      </c>
      <c r="H104" s="11">
        <v>2021</v>
      </c>
      <c r="I104" s="14" t="s">
        <v>783</v>
      </c>
      <c r="J104" s="7" t="str">
        <f t="shared" si="3"/>
        <v>PDF</v>
      </c>
    </row>
    <row r="105" spans="1:10" ht="21.75" customHeight="1" x14ac:dyDescent="0.25">
      <c r="A105" s="7">
        <v>104</v>
      </c>
      <c r="B105" s="11" t="s">
        <v>365</v>
      </c>
      <c r="C105" s="12" t="s">
        <v>364</v>
      </c>
      <c r="D105" s="23" t="s">
        <v>363</v>
      </c>
      <c r="E105" s="11" t="s">
        <v>362</v>
      </c>
      <c r="F105" s="11" t="str">
        <f>HYPERLINK("http://dx.doi.org/10.7206/cemj.2658-0845.64","http://dx.doi.org/10.7206/cemj.2658-0845.64")</f>
        <v>http://dx.doi.org/10.7206/cemj.2658-0845.64</v>
      </c>
      <c r="G105" s="11">
        <v>1</v>
      </c>
      <c r="H105" s="11">
        <v>2021</v>
      </c>
      <c r="I105" s="14" t="s">
        <v>874</v>
      </c>
      <c r="J105" s="7" t="str">
        <f t="shared" si="3"/>
        <v>PDF</v>
      </c>
    </row>
    <row r="106" spans="1:10" ht="21.75" customHeight="1" x14ac:dyDescent="0.25">
      <c r="A106" s="7">
        <v>105</v>
      </c>
      <c r="B106" s="11" t="s">
        <v>361</v>
      </c>
      <c r="C106" s="12" t="s">
        <v>360</v>
      </c>
      <c r="D106" s="23" t="s">
        <v>359</v>
      </c>
      <c r="E106" s="11" t="s">
        <v>358</v>
      </c>
      <c r="F106" s="11" t="str">
        <f>HYPERLINK("http://dx.doi.org/10.2399/yod.21.617715","http://dx.doi.org/10.2399/yod.21.617715")</f>
        <v>http://dx.doi.org/10.2399/yod.21.617715</v>
      </c>
      <c r="G106" s="11">
        <v>1</v>
      </c>
      <c r="H106" s="11">
        <v>2021</v>
      </c>
      <c r="I106" s="14" t="s">
        <v>875</v>
      </c>
      <c r="J106" s="7" t="str">
        <f t="shared" si="3"/>
        <v>PDF</v>
      </c>
    </row>
    <row r="107" spans="1:10" ht="18" customHeight="1" x14ac:dyDescent="0.25">
      <c r="A107" s="7">
        <v>106</v>
      </c>
      <c r="B107" s="11" t="s">
        <v>357</v>
      </c>
      <c r="C107" s="12" t="s">
        <v>356</v>
      </c>
      <c r="D107" s="11" t="s">
        <v>355</v>
      </c>
      <c r="E107" s="11" t="s">
        <v>354</v>
      </c>
      <c r="F107" s="11" t="str">
        <f>HYPERLINK("http://dx.doi.org/10.1108/IJM-03-2021-0159","http://dx.doi.org/10.1108/IJM-03-2021-0159")</f>
        <v>http://dx.doi.org/10.1108/IJM-03-2021-0159</v>
      </c>
      <c r="G107" s="11">
        <v>0</v>
      </c>
      <c r="H107" s="11">
        <v>2022</v>
      </c>
      <c r="J107" s="7" t="str">
        <f t="shared" si="3"/>
        <v/>
      </c>
    </row>
    <row r="108" spans="1:10" ht="21.75" customHeight="1" x14ac:dyDescent="0.25">
      <c r="A108" s="7">
        <v>107</v>
      </c>
      <c r="B108" s="11" t="s">
        <v>353</v>
      </c>
      <c r="C108" s="12" t="s">
        <v>352</v>
      </c>
      <c r="D108" s="23" t="s">
        <v>351</v>
      </c>
      <c r="E108" s="11" t="s">
        <v>350</v>
      </c>
      <c r="F108" s="11" t="str">
        <f>HYPERLINK("http://dx.doi.org/10.3390/app11188544","http://dx.doi.org/10.3390/app11188544")</f>
        <v>http://dx.doi.org/10.3390/app11188544</v>
      </c>
      <c r="G108" s="11">
        <v>1</v>
      </c>
      <c r="H108" s="11">
        <v>2021</v>
      </c>
      <c r="I108" s="14" t="s">
        <v>876</v>
      </c>
      <c r="J108" s="7" t="str">
        <f t="shared" si="3"/>
        <v>PDF</v>
      </c>
    </row>
    <row r="109" spans="1:10" ht="18" customHeight="1" x14ac:dyDescent="0.25">
      <c r="A109" s="7">
        <v>108</v>
      </c>
      <c r="B109" s="11" t="s">
        <v>349</v>
      </c>
      <c r="C109" s="12" t="s">
        <v>348</v>
      </c>
      <c r="D109" s="11" t="s">
        <v>347</v>
      </c>
      <c r="E109" s="11" t="s">
        <v>346</v>
      </c>
      <c r="F109" s="11" t="str">
        <f>HYPERLINK("http://dx.doi.org/10.1080/09537287.2021.1953178","http://dx.doi.org/10.1080/09537287.2021.1953178")</f>
        <v>http://dx.doi.org/10.1080/09537287.2021.1953178</v>
      </c>
      <c r="G109" s="11">
        <v>0</v>
      </c>
      <c r="H109" s="11">
        <v>2023</v>
      </c>
      <c r="J109" s="7" t="str">
        <f t="shared" si="3"/>
        <v/>
      </c>
    </row>
    <row r="110" spans="1:10" ht="21.75" customHeight="1" x14ac:dyDescent="0.25">
      <c r="A110" s="7">
        <v>109</v>
      </c>
      <c r="B110" s="11" t="s">
        <v>345</v>
      </c>
      <c r="C110" s="12" t="s">
        <v>344</v>
      </c>
      <c r="D110" s="23" t="s">
        <v>343</v>
      </c>
      <c r="E110" s="11" t="s">
        <v>342</v>
      </c>
      <c r="F110" s="11" t="str">
        <f>HYPERLINK("http://dx.doi.org/10.1007/s10489-021-02594-x","http://dx.doi.org/10.1007/s10489-021-02594-x")</f>
        <v>http://dx.doi.org/10.1007/s10489-021-02594-x</v>
      </c>
      <c r="G110" s="11">
        <v>1</v>
      </c>
      <c r="H110" s="11">
        <v>2022</v>
      </c>
      <c r="I110" s="14" t="s">
        <v>877</v>
      </c>
      <c r="J110" s="7" t="str">
        <f t="shared" si="3"/>
        <v>PDF</v>
      </c>
    </row>
    <row r="111" spans="1:10" ht="21.75" customHeight="1" x14ac:dyDescent="0.25">
      <c r="A111" s="7">
        <v>110</v>
      </c>
      <c r="B111" s="11" t="s">
        <v>341</v>
      </c>
      <c r="C111" s="12" t="s">
        <v>340</v>
      </c>
      <c r="D111" s="23" t="s">
        <v>339</v>
      </c>
      <c r="E111" s="11" t="s">
        <v>338</v>
      </c>
      <c r="F111" s="11" t="str">
        <f>HYPERLINK("http://dx.doi.org/10.1007/s11036-021-01788-4","http://dx.doi.org/10.1007/s11036-021-01788-4")</f>
        <v>http://dx.doi.org/10.1007/s11036-021-01788-4</v>
      </c>
      <c r="G111" s="11">
        <v>1</v>
      </c>
      <c r="H111" s="11">
        <v>2023</v>
      </c>
      <c r="I111" s="14" t="s">
        <v>878</v>
      </c>
      <c r="J111" s="7" t="str">
        <f t="shared" si="3"/>
        <v>PDF</v>
      </c>
    </row>
    <row r="112" spans="1:10" ht="21.75" customHeight="1" x14ac:dyDescent="0.25">
      <c r="A112" s="7">
        <v>111</v>
      </c>
      <c r="B112" s="11" t="s">
        <v>337</v>
      </c>
      <c r="C112" s="12" t="s">
        <v>336</v>
      </c>
      <c r="D112" s="23" t="s">
        <v>335</v>
      </c>
      <c r="E112" s="11" t="s">
        <v>334</v>
      </c>
      <c r="F112" s="11" t="str">
        <f>HYPERLINK("http://dx.doi.org/10.33889/IJMEMS.2021.6.3.046","http://dx.doi.org/10.33889/IJMEMS.2021.6.3.046")</f>
        <v>http://dx.doi.org/10.33889/IJMEMS.2021.6.3.046</v>
      </c>
      <c r="G112" s="11">
        <v>1</v>
      </c>
      <c r="H112" s="11">
        <v>2021</v>
      </c>
      <c r="I112" s="14" t="s">
        <v>879</v>
      </c>
      <c r="J112" s="7" t="str">
        <f t="shared" si="3"/>
        <v>PDF</v>
      </c>
    </row>
    <row r="113" spans="1:10" ht="18" customHeight="1" x14ac:dyDescent="0.25">
      <c r="A113" s="7">
        <v>112</v>
      </c>
      <c r="B113" s="11" t="s">
        <v>333</v>
      </c>
      <c r="C113" s="12" t="s">
        <v>332</v>
      </c>
      <c r="D113" s="11" t="s">
        <v>331</v>
      </c>
      <c r="E113" s="11" t="s">
        <v>330</v>
      </c>
      <c r="F113" s="11" t="str">
        <f>HYPERLINK("http://dx.doi.org/10.1108/IJM-03-2021-0167","http://dx.doi.org/10.1108/IJM-03-2021-0167")</f>
        <v>http://dx.doi.org/10.1108/IJM-03-2021-0167</v>
      </c>
      <c r="G113" s="11">
        <v>0</v>
      </c>
      <c r="H113" s="11">
        <v>2022</v>
      </c>
      <c r="J113" s="7" t="str">
        <f t="shared" si="3"/>
        <v/>
      </c>
    </row>
    <row r="114" spans="1:10" ht="21.75" customHeight="1" x14ac:dyDescent="0.25">
      <c r="A114" s="7">
        <v>113</v>
      </c>
      <c r="B114" s="11" t="s">
        <v>329</v>
      </c>
      <c r="C114" s="12" t="s">
        <v>328</v>
      </c>
      <c r="D114" s="23" t="s">
        <v>327</v>
      </c>
      <c r="E114" s="11" t="s">
        <v>326</v>
      </c>
      <c r="F114" s="11" t="str">
        <f>HYPERLINK("http://dx.doi.org/10.1007/s11612-021-00579-5","http://dx.doi.org/10.1007/s11612-021-00579-5")</f>
        <v>http://dx.doi.org/10.1007/s11612-021-00579-5</v>
      </c>
      <c r="G114" s="11">
        <v>1</v>
      </c>
      <c r="H114" s="11">
        <v>2021</v>
      </c>
      <c r="I114" s="14" t="s">
        <v>880</v>
      </c>
      <c r="J114" s="7" t="str">
        <f t="shared" si="3"/>
        <v>PDF</v>
      </c>
    </row>
    <row r="115" spans="1:10" ht="21.75" customHeight="1" x14ac:dyDescent="0.25">
      <c r="A115" s="7">
        <v>114</v>
      </c>
      <c r="B115" s="11" t="s">
        <v>325</v>
      </c>
      <c r="C115" s="12" t="s">
        <v>324</v>
      </c>
      <c r="D115" s="23" t="s">
        <v>323</v>
      </c>
      <c r="E115" s="11" t="s">
        <v>322</v>
      </c>
      <c r="F115" s="11" t="str">
        <f>HYPERLINK("http://dx.doi.org/10.1016/j.jmsy.2021.05.001","http://dx.doi.org/10.1016/j.jmsy.2021.05.001")</f>
        <v>http://dx.doi.org/10.1016/j.jmsy.2021.05.001</v>
      </c>
      <c r="G115" s="11">
        <v>1</v>
      </c>
      <c r="H115" s="11">
        <v>2021</v>
      </c>
      <c r="I115" s="14" t="s">
        <v>881</v>
      </c>
      <c r="J115" s="7" t="str">
        <f t="shared" si="3"/>
        <v>PDF</v>
      </c>
    </row>
    <row r="116" spans="1:10" ht="18" customHeight="1" x14ac:dyDescent="0.25">
      <c r="A116" s="7">
        <v>115</v>
      </c>
      <c r="B116" s="11" t="s">
        <v>321</v>
      </c>
      <c r="C116" s="12" t="s">
        <v>320</v>
      </c>
      <c r="D116" s="11" t="s">
        <v>319</v>
      </c>
      <c r="E116" s="11" t="s">
        <v>318</v>
      </c>
      <c r="F116" s="11" t="str">
        <f>HYPERLINK("http://dx.doi.org/10.1108/EJTD-07-2020-0121","http://dx.doi.org/10.1108/EJTD-07-2020-0121")</f>
        <v>http://dx.doi.org/10.1108/EJTD-07-2020-0121</v>
      </c>
      <c r="G116" s="11">
        <v>0</v>
      </c>
      <c r="H116" s="11">
        <v>2022</v>
      </c>
      <c r="J116" s="7" t="str">
        <f t="shared" si="3"/>
        <v/>
      </c>
    </row>
    <row r="117" spans="1:10" ht="21.75" customHeight="1" x14ac:dyDescent="0.25">
      <c r="A117" s="7">
        <v>116</v>
      </c>
      <c r="B117" s="11" t="s">
        <v>317</v>
      </c>
      <c r="C117" s="12" t="s">
        <v>316</v>
      </c>
      <c r="D117" s="23" t="s">
        <v>315</v>
      </c>
      <c r="E117" s="11" t="s">
        <v>314</v>
      </c>
      <c r="F117" s="11" t="str">
        <f>HYPERLINK("http://dx.doi.org/10.1016/j.techsoc.2021.101572","http://dx.doi.org/10.1016/j.techsoc.2021.101572")</f>
        <v>http://dx.doi.org/10.1016/j.techsoc.2021.101572</v>
      </c>
      <c r="G117" s="11">
        <v>1</v>
      </c>
      <c r="H117" s="11">
        <v>2021</v>
      </c>
      <c r="I117" s="14" t="s">
        <v>882</v>
      </c>
      <c r="J117" s="7" t="str">
        <f t="shared" si="3"/>
        <v>PDF</v>
      </c>
    </row>
    <row r="118" spans="1:10" ht="21.75" customHeight="1" x14ac:dyDescent="0.25">
      <c r="A118" s="7">
        <v>117</v>
      </c>
      <c r="B118" s="11" t="s">
        <v>313</v>
      </c>
      <c r="C118" s="12" t="s">
        <v>312</v>
      </c>
      <c r="D118" s="23" t="s">
        <v>311</v>
      </c>
      <c r="E118" s="11" t="s">
        <v>310</v>
      </c>
      <c r="F118" s="11" t="str">
        <f>HYPERLINK("http://dx.doi.org/10.1016/j.strueco.2020.09.007","http://dx.doi.org/10.1016/j.strueco.2020.09.007")</f>
        <v>http://dx.doi.org/10.1016/j.strueco.2020.09.007</v>
      </c>
      <c r="G118" s="11">
        <v>1</v>
      </c>
      <c r="H118" s="11">
        <v>2021</v>
      </c>
      <c r="I118" s="14" t="s">
        <v>883</v>
      </c>
      <c r="J118" s="7" t="str">
        <f t="shared" si="3"/>
        <v>PDF</v>
      </c>
    </row>
    <row r="119" spans="1:10" ht="21.75" customHeight="1" x14ac:dyDescent="0.25">
      <c r="A119" s="7">
        <v>118</v>
      </c>
      <c r="B119" s="11" t="s">
        <v>309</v>
      </c>
      <c r="C119" s="12" t="s">
        <v>308</v>
      </c>
      <c r="D119" s="23" t="s">
        <v>307</v>
      </c>
      <c r="E119" s="11" t="s">
        <v>306</v>
      </c>
      <c r="F119" s="11" t="str">
        <f>HYPERLINK("http://dx.doi.org/10.4102/sajhrm.v19i0.1416","http://dx.doi.org/10.4102/sajhrm.v19i0.1416")</f>
        <v>http://dx.doi.org/10.4102/sajhrm.v19i0.1416</v>
      </c>
      <c r="G119" s="11">
        <v>1</v>
      </c>
      <c r="H119" s="11">
        <v>2021</v>
      </c>
      <c r="I119" s="14" t="s">
        <v>884</v>
      </c>
      <c r="J119" s="7" t="str">
        <f t="shared" si="3"/>
        <v>PDF</v>
      </c>
    </row>
    <row r="120" spans="1:10" ht="21.75" customHeight="1" x14ac:dyDescent="0.25">
      <c r="A120" s="7">
        <v>119</v>
      </c>
      <c r="B120" s="11" t="s">
        <v>305</v>
      </c>
      <c r="C120" s="12" t="s">
        <v>304</v>
      </c>
      <c r="D120" s="23" t="s">
        <v>303</v>
      </c>
      <c r="E120" s="11" t="s">
        <v>302</v>
      </c>
      <c r="F120" s="11" t="str">
        <f>HYPERLINK("http://dx.doi.org/10.1590/0001-3765202120191290","http://dx.doi.org/10.1590/0001-3765202120191290")</f>
        <v>http://dx.doi.org/10.1590/0001-3765202120191290</v>
      </c>
      <c r="G120" s="11">
        <v>1</v>
      </c>
      <c r="H120" s="11">
        <v>2021</v>
      </c>
      <c r="I120" s="14" t="s">
        <v>885</v>
      </c>
      <c r="J120" s="7" t="str">
        <f t="shared" si="3"/>
        <v>PDF</v>
      </c>
    </row>
    <row r="121" spans="1:10" ht="21.75" customHeight="1" x14ac:dyDescent="0.25">
      <c r="A121" s="7">
        <v>120</v>
      </c>
      <c r="B121" s="11" t="s">
        <v>301</v>
      </c>
      <c r="C121" s="12" t="s">
        <v>300</v>
      </c>
      <c r="D121" s="23" t="s">
        <v>299</v>
      </c>
      <c r="E121" s="11" t="s">
        <v>298</v>
      </c>
      <c r="F121" s="11" t="str">
        <f>HYPERLINK("http://dx.doi.org/10.31577/ekoncas.2021.10.05","http://dx.doi.org/10.31577/ekoncas.2021.10.05")</f>
        <v>http://dx.doi.org/10.31577/ekoncas.2021.10.05</v>
      </c>
      <c r="G121" s="11">
        <v>1</v>
      </c>
      <c r="H121" s="11">
        <v>2021</v>
      </c>
      <c r="I121" s="14" t="s">
        <v>886</v>
      </c>
      <c r="J121" s="7" t="str">
        <f t="shared" si="3"/>
        <v>PDF</v>
      </c>
    </row>
    <row r="122" spans="1:10" ht="21.75" customHeight="1" x14ac:dyDescent="0.25">
      <c r="A122" s="7">
        <v>121</v>
      </c>
      <c r="B122" s="11" t="s">
        <v>297</v>
      </c>
      <c r="C122" s="12" t="s">
        <v>296</v>
      </c>
      <c r="D122" s="23" t="s">
        <v>295</v>
      </c>
      <c r="E122" s="11" t="s">
        <v>294</v>
      </c>
      <c r="F122" s="11" t="str">
        <f>HYPERLINK("http://dx.doi.org/10.3991/ijoe.v17i01.17937","http://dx.doi.org/10.3991/ijoe.v17i01.17937")</f>
        <v>http://dx.doi.org/10.3991/ijoe.v17i01.17937</v>
      </c>
      <c r="G122" s="11">
        <v>1</v>
      </c>
      <c r="H122" s="11">
        <v>2021</v>
      </c>
      <c r="I122" s="14" t="s">
        <v>887</v>
      </c>
      <c r="J122" s="7" t="str">
        <f t="shared" si="3"/>
        <v>PDF</v>
      </c>
    </row>
    <row r="123" spans="1:10" ht="21.75" customHeight="1" x14ac:dyDescent="0.25">
      <c r="A123" s="7">
        <v>122</v>
      </c>
      <c r="B123" s="11" t="s">
        <v>293</v>
      </c>
      <c r="C123" s="12" t="s">
        <v>292</v>
      </c>
      <c r="D123" s="23" t="s">
        <v>291</v>
      </c>
      <c r="E123" s="11" t="s">
        <v>785</v>
      </c>
      <c r="F123" s="11" t="s">
        <v>0</v>
      </c>
      <c r="G123" s="11">
        <v>1</v>
      </c>
      <c r="H123" s="11">
        <v>2021</v>
      </c>
      <c r="I123" s="14" t="s">
        <v>784</v>
      </c>
      <c r="J123" s="7" t="str">
        <f t="shared" si="3"/>
        <v>PDF</v>
      </c>
    </row>
    <row r="124" spans="1:10" ht="21.75" customHeight="1" x14ac:dyDescent="0.25">
      <c r="A124" s="7">
        <v>123</v>
      </c>
      <c r="B124" s="11" t="s">
        <v>290</v>
      </c>
      <c r="C124" s="12" t="s">
        <v>289</v>
      </c>
      <c r="D124" s="23" t="s">
        <v>288</v>
      </c>
      <c r="E124" s="11" t="s">
        <v>287</v>
      </c>
      <c r="F124" s="11" t="str">
        <f>HYPERLINK("http://dx.doi.org/10.1016/j.procs.2021.01.364","http://dx.doi.org/10.1016/j.procs.2021.01.364")</f>
        <v>http://dx.doi.org/10.1016/j.procs.2021.01.364</v>
      </c>
      <c r="G124" s="11">
        <v>1</v>
      </c>
      <c r="H124" s="11">
        <v>2021</v>
      </c>
      <c r="I124" s="14" t="s">
        <v>888</v>
      </c>
      <c r="J124" s="7" t="str">
        <f t="shared" si="3"/>
        <v>PDF</v>
      </c>
    </row>
    <row r="125" spans="1:10" ht="21.75" customHeight="1" x14ac:dyDescent="0.25">
      <c r="A125" s="7">
        <v>124</v>
      </c>
      <c r="B125" s="11" t="s">
        <v>286</v>
      </c>
      <c r="C125" s="12" t="s">
        <v>285</v>
      </c>
      <c r="D125" s="23" t="s">
        <v>284</v>
      </c>
      <c r="E125" s="11" t="s">
        <v>283</v>
      </c>
      <c r="F125" s="11" t="str">
        <f>HYPERLINK("http://dx.doi.org/10.30880/jtet.2021.13.04.008","http://dx.doi.org/10.30880/jtet.2021.13.04.008")</f>
        <v>http://dx.doi.org/10.30880/jtet.2021.13.04.008</v>
      </c>
      <c r="G125" s="11">
        <v>1</v>
      </c>
      <c r="H125" s="11">
        <v>2021</v>
      </c>
      <c r="I125" s="14" t="s">
        <v>889</v>
      </c>
      <c r="J125" s="7" t="str">
        <f t="shared" si="3"/>
        <v>PDF</v>
      </c>
    </row>
    <row r="126" spans="1:10" ht="21.75" customHeight="1" x14ac:dyDescent="0.25">
      <c r="A126" s="7">
        <v>125</v>
      </c>
      <c r="B126" s="11" t="s">
        <v>282</v>
      </c>
      <c r="C126" s="12" t="s">
        <v>281</v>
      </c>
      <c r="D126" s="23" t="s">
        <v>280</v>
      </c>
      <c r="E126" s="11" t="s">
        <v>0</v>
      </c>
      <c r="F126" s="11" t="s">
        <v>0</v>
      </c>
      <c r="G126" s="11">
        <v>1</v>
      </c>
      <c r="H126" s="11">
        <v>2021</v>
      </c>
      <c r="I126" s="14" t="s">
        <v>786</v>
      </c>
      <c r="J126" s="7" t="str">
        <f t="shared" si="3"/>
        <v>PDF</v>
      </c>
    </row>
    <row r="127" spans="1:10" ht="18" customHeight="1" x14ac:dyDescent="0.25">
      <c r="A127" s="7">
        <v>126</v>
      </c>
      <c r="B127" s="11" t="s">
        <v>279</v>
      </c>
      <c r="C127" s="12" t="s">
        <v>278</v>
      </c>
      <c r="D127" s="11" t="s">
        <v>277</v>
      </c>
      <c r="E127" s="11" t="s">
        <v>276</v>
      </c>
      <c r="F127" s="11" t="str">
        <f>HYPERLINK("http://dx.doi.org/10.1007/978-3-030-85906-0_29","http://dx.doi.org/10.1007/978-3-030-85906-0_29")</f>
        <v>http://dx.doi.org/10.1007/978-3-030-85906-0_29</v>
      </c>
      <c r="G127" s="11">
        <v>0</v>
      </c>
      <c r="H127" s="11">
        <v>2021</v>
      </c>
      <c r="J127" s="7" t="str">
        <f t="shared" si="3"/>
        <v/>
      </c>
    </row>
    <row r="128" spans="1:10" ht="21.75" customHeight="1" x14ac:dyDescent="0.25">
      <c r="A128" s="7">
        <v>127</v>
      </c>
      <c r="B128" s="11" t="s">
        <v>275</v>
      </c>
      <c r="C128" s="12" t="s">
        <v>274</v>
      </c>
      <c r="D128" s="23" t="s">
        <v>273</v>
      </c>
      <c r="E128" s="11" t="s">
        <v>272</v>
      </c>
      <c r="F128" s="11" t="str">
        <f>HYPERLINK("http://dx.doi.org/10.24818/18423264/55.2.21.02","http://dx.doi.org/10.24818/18423264/55.2.21.02")</f>
        <v>http://dx.doi.org/10.24818/18423264/55.2.21.02</v>
      </c>
      <c r="G128" s="11">
        <v>1</v>
      </c>
      <c r="H128" s="11">
        <v>2021</v>
      </c>
      <c r="I128" s="14" t="s">
        <v>890</v>
      </c>
      <c r="J128" s="7" t="str">
        <f t="shared" si="3"/>
        <v>PDF</v>
      </c>
    </row>
    <row r="129" spans="1:10" ht="21.75" customHeight="1" x14ac:dyDescent="0.25">
      <c r="A129" s="7">
        <v>128</v>
      </c>
      <c r="B129" s="11" t="s">
        <v>271</v>
      </c>
      <c r="C129" s="12" t="s">
        <v>270</v>
      </c>
      <c r="D129" s="23" t="s">
        <v>269</v>
      </c>
      <c r="E129" s="11" t="s">
        <v>0</v>
      </c>
      <c r="F129" s="11" t="s">
        <v>0</v>
      </c>
      <c r="G129" s="11">
        <v>1</v>
      </c>
      <c r="H129" s="11">
        <v>2021</v>
      </c>
      <c r="I129" s="14" t="s">
        <v>787</v>
      </c>
      <c r="J129" s="7" t="str">
        <f t="shared" si="3"/>
        <v>PDF</v>
      </c>
    </row>
    <row r="130" spans="1:10" ht="21.75" customHeight="1" x14ac:dyDescent="0.25">
      <c r="A130" s="7">
        <v>129</v>
      </c>
      <c r="B130" s="11" t="s">
        <v>268</v>
      </c>
      <c r="C130" s="12" t="s">
        <v>267</v>
      </c>
      <c r="D130" s="23" t="s">
        <v>266</v>
      </c>
      <c r="E130" s="11" t="s">
        <v>265</v>
      </c>
      <c r="F130" s="11" t="str">
        <f>HYPERLINK("http://dx.doi.org/10.5944/ried.24.1.27548","http://dx.doi.org/10.5944/ried.24.1.27548")</f>
        <v>http://dx.doi.org/10.5944/ried.24.1.27548</v>
      </c>
      <c r="G130" s="11">
        <v>1</v>
      </c>
      <c r="H130" s="11">
        <v>2021</v>
      </c>
      <c r="I130" s="14" t="s">
        <v>56</v>
      </c>
      <c r="J130" s="7" t="str">
        <f t="shared" ref="J130:J161" si="4">IF(OR(I130="",I130="NA"),"",HYPERLINK("./PDF/"&amp;I130&amp;".pdf","PDF"))</f>
        <v>PDF</v>
      </c>
    </row>
    <row r="131" spans="1:10" ht="21.75" customHeight="1" x14ac:dyDescent="0.25">
      <c r="A131" s="7">
        <v>130</v>
      </c>
      <c r="B131" s="11" t="s">
        <v>264</v>
      </c>
      <c r="C131" s="12" t="s">
        <v>263</v>
      </c>
      <c r="D131" s="23" t="s">
        <v>262</v>
      </c>
      <c r="E131" s="11" t="s">
        <v>261</v>
      </c>
      <c r="F131" s="11" t="str">
        <f>HYPERLINK("http://dx.doi.org/10.1109/ICITM52822.2021.00025","http://dx.doi.org/10.1109/ICITM52822.2021.00025")</f>
        <v>http://dx.doi.org/10.1109/ICITM52822.2021.00025</v>
      </c>
      <c r="G131" s="11">
        <v>1</v>
      </c>
      <c r="H131" s="11">
        <v>2021</v>
      </c>
      <c r="I131" s="14" t="s">
        <v>891</v>
      </c>
      <c r="J131" s="7" t="str">
        <f t="shared" si="4"/>
        <v>PDF</v>
      </c>
    </row>
    <row r="132" spans="1:10" ht="21.75" customHeight="1" x14ac:dyDescent="0.25">
      <c r="A132" s="7">
        <v>131</v>
      </c>
      <c r="B132" s="11" t="s">
        <v>260</v>
      </c>
      <c r="C132" s="12" t="s">
        <v>259</v>
      </c>
      <c r="D132" s="23" t="s">
        <v>258</v>
      </c>
      <c r="E132" s="11" t="s">
        <v>257</v>
      </c>
      <c r="F132" s="11" t="str">
        <f>HYPERLINK("http://dx.doi.org/10.1016/j.procir.2021.11.199","http://dx.doi.org/10.1016/j.procir.2021.11.199")</f>
        <v>http://dx.doi.org/10.1016/j.procir.2021.11.199</v>
      </c>
      <c r="G132" s="11">
        <v>1</v>
      </c>
      <c r="H132" s="11">
        <v>2021</v>
      </c>
      <c r="I132" s="14" t="s">
        <v>892</v>
      </c>
      <c r="J132" s="7" t="str">
        <f t="shared" si="4"/>
        <v>PDF</v>
      </c>
    </row>
    <row r="133" spans="1:10" ht="21.75" customHeight="1" x14ac:dyDescent="0.25">
      <c r="A133" s="7">
        <v>132</v>
      </c>
      <c r="B133" s="11" t="s">
        <v>256</v>
      </c>
      <c r="C133" s="12" t="s">
        <v>255</v>
      </c>
      <c r="D133" s="23" t="s">
        <v>254</v>
      </c>
      <c r="E133" s="11" t="s">
        <v>253</v>
      </c>
      <c r="F133" s="11" t="str">
        <f>HYPERLINK("http://dx.doi.org/10.20472/EFC.2021.015.009","http://dx.doi.org/10.20472/EFC.2021.015.009")</f>
        <v>http://dx.doi.org/10.20472/EFC.2021.015.009</v>
      </c>
      <c r="G133" s="11">
        <v>1</v>
      </c>
      <c r="H133" s="11">
        <v>2021</v>
      </c>
      <c r="I133" s="14" t="s">
        <v>893</v>
      </c>
      <c r="J133" s="7" t="str">
        <f t="shared" si="4"/>
        <v>PDF</v>
      </c>
    </row>
    <row r="134" spans="1:10" ht="21.75" customHeight="1" x14ac:dyDescent="0.25">
      <c r="A134" s="7">
        <v>133</v>
      </c>
      <c r="B134" s="11" t="s">
        <v>252</v>
      </c>
      <c r="C134" s="12" t="s">
        <v>251</v>
      </c>
      <c r="D134" s="23" t="s">
        <v>250</v>
      </c>
      <c r="E134" s="11" t="s">
        <v>249</v>
      </c>
      <c r="F134" s="11" t="str">
        <f>HYPERLINK("http://dx.doi.org/10.1080/13639080.2020.1858230","http://dx.doi.org/10.1080/13639080.2020.1858230")</f>
        <v>http://dx.doi.org/10.1080/13639080.2020.1858230</v>
      </c>
      <c r="G134" s="11">
        <v>1</v>
      </c>
      <c r="H134" s="11">
        <v>2021</v>
      </c>
      <c r="I134" s="14" t="s">
        <v>894</v>
      </c>
      <c r="J134" s="7" t="str">
        <f t="shared" si="4"/>
        <v>PDF</v>
      </c>
    </row>
    <row r="135" spans="1:10" ht="18" customHeight="1" x14ac:dyDescent="0.25">
      <c r="A135" s="7">
        <v>134</v>
      </c>
      <c r="B135" s="11" t="s">
        <v>248</v>
      </c>
      <c r="C135" s="12" t="s">
        <v>247</v>
      </c>
      <c r="D135" s="11" t="s">
        <v>246</v>
      </c>
      <c r="E135" s="11" t="s">
        <v>245</v>
      </c>
      <c r="F135" s="11" t="str">
        <f>HYPERLINK("http://dx.doi.org/10.1080/0951192X.2020.1836677","http://dx.doi.org/10.1080/0951192X.2020.1836677")</f>
        <v>http://dx.doi.org/10.1080/0951192X.2020.1836677</v>
      </c>
      <c r="G135" s="11">
        <v>0</v>
      </c>
      <c r="H135" s="11">
        <v>2021</v>
      </c>
      <c r="J135" s="7" t="str">
        <f t="shared" si="4"/>
        <v/>
      </c>
    </row>
    <row r="136" spans="1:10" ht="21.75" customHeight="1" x14ac:dyDescent="0.25">
      <c r="A136" s="7">
        <v>135</v>
      </c>
      <c r="B136" s="11" t="s">
        <v>244</v>
      </c>
      <c r="C136" s="12" t="s">
        <v>243</v>
      </c>
      <c r="D136" s="23" t="s">
        <v>242</v>
      </c>
      <c r="E136" s="11" t="s">
        <v>241</v>
      </c>
      <c r="F136" s="11" t="str">
        <f>HYPERLINK("http://dx.doi.org/10.1007/s10845-020-01606-w","http://dx.doi.org/10.1007/s10845-020-01606-w")</f>
        <v>http://dx.doi.org/10.1007/s10845-020-01606-w</v>
      </c>
      <c r="G136" s="11">
        <v>1</v>
      </c>
      <c r="H136" s="11">
        <v>2021</v>
      </c>
      <c r="I136" s="14" t="s">
        <v>895</v>
      </c>
      <c r="J136" s="7" t="str">
        <f t="shared" si="4"/>
        <v>PDF</v>
      </c>
    </row>
    <row r="137" spans="1:10" ht="18" customHeight="1" x14ac:dyDescent="0.25">
      <c r="A137" s="7">
        <v>136</v>
      </c>
      <c r="B137" s="11" t="s">
        <v>240</v>
      </c>
      <c r="C137" s="12" t="s">
        <v>239</v>
      </c>
      <c r="D137" s="11" t="s">
        <v>238</v>
      </c>
      <c r="E137" s="11" t="s">
        <v>237</v>
      </c>
      <c r="F137" s="11" t="str">
        <f>HYPERLINK("http://dx.doi.org/10.1108/HESWBL-07-2019-0098","http://dx.doi.org/10.1108/HESWBL-07-2019-0098")</f>
        <v>http://dx.doi.org/10.1108/HESWBL-07-2019-0098</v>
      </c>
      <c r="G137" s="11">
        <v>0</v>
      </c>
      <c r="H137" s="11">
        <v>2021</v>
      </c>
      <c r="J137" s="7" t="str">
        <f t="shared" si="4"/>
        <v/>
      </c>
    </row>
    <row r="138" spans="1:10" ht="18" customHeight="1" x14ac:dyDescent="0.25">
      <c r="A138" s="7">
        <v>137</v>
      </c>
      <c r="B138" s="11" t="s">
        <v>221</v>
      </c>
      <c r="C138" s="12" t="s">
        <v>236</v>
      </c>
      <c r="D138" s="11" t="s">
        <v>235</v>
      </c>
      <c r="E138" s="11" t="s">
        <v>234</v>
      </c>
      <c r="F138" s="11" t="str">
        <f>HYPERLINK("http://dx.doi.org/10.1108/JMTM-08-2019-0309","http://dx.doi.org/10.1108/JMTM-08-2019-0309")</f>
        <v>http://dx.doi.org/10.1108/JMTM-08-2019-0309</v>
      </c>
      <c r="G138" s="11">
        <v>0</v>
      </c>
      <c r="H138" s="11">
        <v>2020</v>
      </c>
      <c r="J138" s="7" t="str">
        <f t="shared" si="4"/>
        <v/>
      </c>
    </row>
    <row r="139" spans="1:10" ht="21.75" customHeight="1" x14ac:dyDescent="0.25">
      <c r="A139" s="7">
        <v>138</v>
      </c>
      <c r="B139" s="11" t="s">
        <v>233</v>
      </c>
      <c r="C139" s="12" t="s">
        <v>232</v>
      </c>
      <c r="D139" s="23" t="s">
        <v>231</v>
      </c>
      <c r="E139" s="11" t="s">
        <v>230</v>
      </c>
      <c r="F139" s="11" t="str">
        <f>HYPERLINK("http://dx.doi.org/10.1080/21693277.2020.1737592","http://dx.doi.org/10.1080/21693277.2020.1737592")</f>
        <v>http://dx.doi.org/10.1080/21693277.2020.1737592</v>
      </c>
      <c r="G139" s="11">
        <v>1</v>
      </c>
      <c r="H139" s="11">
        <v>2020</v>
      </c>
      <c r="I139" s="14" t="s">
        <v>896</v>
      </c>
      <c r="J139" s="7" t="str">
        <f t="shared" si="4"/>
        <v>PDF</v>
      </c>
    </row>
    <row r="140" spans="1:10" ht="21.75" customHeight="1" x14ac:dyDescent="0.25">
      <c r="A140" s="7">
        <v>139</v>
      </c>
      <c r="B140" s="11" t="s">
        <v>229</v>
      </c>
      <c r="C140" s="12" t="s">
        <v>228</v>
      </c>
      <c r="D140" s="23" t="s">
        <v>227</v>
      </c>
      <c r="E140" s="11" t="s">
        <v>226</v>
      </c>
      <c r="F140" s="11" t="str">
        <f>HYPERLINK("http://dx.doi.org/10.1155/2020/4280156","http://dx.doi.org/10.1155/2020/4280156")</f>
        <v>http://dx.doi.org/10.1155/2020/4280156</v>
      </c>
      <c r="G140" s="11">
        <v>1</v>
      </c>
      <c r="H140" s="11">
        <v>2020</v>
      </c>
      <c r="I140" s="14" t="s">
        <v>897</v>
      </c>
      <c r="J140" s="7" t="str">
        <f t="shared" si="4"/>
        <v>PDF</v>
      </c>
    </row>
    <row r="141" spans="1:10" ht="21.75" customHeight="1" x14ac:dyDescent="0.25">
      <c r="A141" s="7">
        <v>140</v>
      </c>
      <c r="B141" s="11" t="s">
        <v>225</v>
      </c>
      <c r="C141" s="12" t="s">
        <v>224</v>
      </c>
      <c r="D141" s="23" t="s">
        <v>223</v>
      </c>
      <c r="E141" s="11" t="s">
        <v>222</v>
      </c>
      <c r="F141" s="11" t="str">
        <f>HYPERLINK("http://dx.doi.org/10.1016/j.cirpj.2019.11.005","http://dx.doi.org/10.1016/j.cirpj.2019.11.005")</f>
        <v>http://dx.doi.org/10.1016/j.cirpj.2019.11.005</v>
      </c>
      <c r="G141" s="11">
        <v>1</v>
      </c>
      <c r="H141" s="11">
        <v>2020</v>
      </c>
      <c r="I141" s="14" t="s">
        <v>898</v>
      </c>
      <c r="J141" s="7" t="str">
        <f t="shared" si="4"/>
        <v>PDF</v>
      </c>
    </row>
    <row r="142" spans="1:10" ht="21.75" customHeight="1" x14ac:dyDescent="0.25">
      <c r="A142" s="7">
        <v>141</v>
      </c>
      <c r="B142" s="11" t="s">
        <v>221</v>
      </c>
      <c r="C142" s="12" t="s">
        <v>220</v>
      </c>
      <c r="D142" s="23" t="s">
        <v>219</v>
      </c>
      <c r="E142" s="11" t="s">
        <v>218</v>
      </c>
      <c r="F142" s="11" t="str">
        <f>HYPERLINK("http://dx.doi.org/10.1109/case48305.2020.9216843","http://dx.doi.org/10.1109/case48305.2020.9216843")</f>
        <v>http://dx.doi.org/10.1109/case48305.2020.9216843</v>
      </c>
      <c r="G142" s="11">
        <v>1</v>
      </c>
      <c r="H142" s="11">
        <v>2020</v>
      </c>
      <c r="I142" s="14" t="s">
        <v>899</v>
      </c>
      <c r="J142" s="7" t="str">
        <f t="shared" si="4"/>
        <v>PDF</v>
      </c>
    </row>
    <row r="143" spans="1:10" ht="21.75" customHeight="1" x14ac:dyDescent="0.25">
      <c r="A143" s="7">
        <v>142</v>
      </c>
      <c r="B143" s="11" t="s">
        <v>217</v>
      </c>
      <c r="C143" s="12" t="s">
        <v>216</v>
      </c>
      <c r="D143" s="23" t="s">
        <v>215</v>
      </c>
      <c r="E143" s="11" t="s">
        <v>214</v>
      </c>
      <c r="F143" s="11" t="str">
        <f>HYPERLINK("http://dx.doi.org/10.1109/itms51158.2020.9259295","http://dx.doi.org/10.1109/itms51158.2020.9259295")</f>
        <v>http://dx.doi.org/10.1109/itms51158.2020.9259295</v>
      </c>
      <c r="G143" s="11">
        <v>1</v>
      </c>
      <c r="H143" s="11">
        <v>2020</v>
      </c>
      <c r="I143" s="14" t="s">
        <v>900</v>
      </c>
      <c r="J143" s="7" t="str">
        <f t="shared" si="4"/>
        <v>PDF</v>
      </c>
    </row>
    <row r="144" spans="1:10" ht="18" customHeight="1" x14ac:dyDescent="0.25">
      <c r="A144" s="7">
        <v>143</v>
      </c>
      <c r="B144" s="11" t="s">
        <v>213</v>
      </c>
      <c r="C144" s="12" t="s">
        <v>212</v>
      </c>
      <c r="D144" s="11" t="s">
        <v>211</v>
      </c>
      <c r="E144" s="11" t="s">
        <v>210</v>
      </c>
      <c r="F144" s="11" t="str">
        <f>HYPERLINK("http://dx.doi.org/10.1007/978-3-030-40724-7_8","http://dx.doi.org/10.1007/978-3-030-40724-7_8")</f>
        <v>http://dx.doi.org/10.1007/978-3-030-40724-7_8</v>
      </c>
      <c r="G144" s="11">
        <v>0</v>
      </c>
      <c r="H144" s="11">
        <v>2020</v>
      </c>
      <c r="J144" s="7" t="str">
        <f t="shared" si="4"/>
        <v/>
      </c>
    </row>
    <row r="145" spans="1:10" ht="18" customHeight="1" x14ac:dyDescent="0.25">
      <c r="A145" s="7">
        <v>144</v>
      </c>
      <c r="B145" s="11" t="s">
        <v>209</v>
      </c>
      <c r="C145" s="12" t="s">
        <v>208</v>
      </c>
      <c r="D145" s="11" t="s">
        <v>207</v>
      </c>
      <c r="E145" s="11" t="s">
        <v>790</v>
      </c>
      <c r="F145" s="15" t="s">
        <v>789</v>
      </c>
      <c r="G145" s="11">
        <v>0</v>
      </c>
      <c r="H145" s="11">
        <v>2020</v>
      </c>
      <c r="J145" s="7" t="str">
        <f t="shared" si="4"/>
        <v/>
      </c>
    </row>
    <row r="146" spans="1:10" ht="18" customHeight="1" x14ac:dyDescent="0.25">
      <c r="A146" s="7">
        <v>145</v>
      </c>
      <c r="B146" s="11" t="s">
        <v>206</v>
      </c>
      <c r="C146" s="12" t="s">
        <v>205</v>
      </c>
      <c r="D146" s="11" t="s">
        <v>204</v>
      </c>
      <c r="E146" s="11" t="s">
        <v>203</v>
      </c>
      <c r="F146" s="11" t="str">
        <f>HYPERLINK("http://dx.doi.org/10.1007/978-3-030-20494-5_13","http://dx.doi.org/10.1007/978-3-030-20494-5_13")</f>
        <v>http://dx.doi.org/10.1007/978-3-030-20494-5_13</v>
      </c>
      <c r="G146" s="11">
        <v>0</v>
      </c>
      <c r="H146" s="11">
        <v>2020</v>
      </c>
      <c r="J146" s="7" t="str">
        <f t="shared" si="4"/>
        <v/>
      </c>
    </row>
    <row r="147" spans="1:10" ht="18" customHeight="1" x14ac:dyDescent="0.25">
      <c r="A147" s="7">
        <v>146</v>
      </c>
      <c r="B147" s="11" t="s">
        <v>202</v>
      </c>
      <c r="C147" s="12" t="s">
        <v>201</v>
      </c>
      <c r="D147" s="11" t="s">
        <v>200</v>
      </c>
      <c r="E147" s="11" t="s">
        <v>0</v>
      </c>
      <c r="F147" s="11" t="s">
        <v>0</v>
      </c>
      <c r="G147" s="11">
        <v>0</v>
      </c>
      <c r="H147" s="11">
        <v>2020</v>
      </c>
      <c r="J147" s="7" t="str">
        <f t="shared" si="4"/>
        <v/>
      </c>
    </row>
    <row r="148" spans="1:10" ht="21.75" customHeight="1" x14ac:dyDescent="0.25">
      <c r="A148" s="7">
        <v>147</v>
      </c>
      <c r="B148" s="11" t="s">
        <v>199</v>
      </c>
      <c r="C148" s="12" t="s">
        <v>198</v>
      </c>
      <c r="D148" s="23" t="s">
        <v>197</v>
      </c>
      <c r="E148" s="11" t="s">
        <v>196</v>
      </c>
      <c r="F148" s="11" t="str">
        <f>HYPERLINK("http://dx.doi.org/10.1016/j.cie.2018.08.035","http://dx.doi.org/10.1016/j.cie.2018.08.035")</f>
        <v>http://dx.doi.org/10.1016/j.cie.2018.08.035</v>
      </c>
      <c r="G148" s="11">
        <v>1</v>
      </c>
      <c r="H148" s="11">
        <v>2020</v>
      </c>
      <c r="I148" s="14" t="s">
        <v>901</v>
      </c>
      <c r="J148" s="7" t="str">
        <f t="shared" si="4"/>
        <v>PDF</v>
      </c>
    </row>
    <row r="149" spans="1:10" ht="21.75" customHeight="1" x14ac:dyDescent="0.25">
      <c r="A149" s="7">
        <v>148</v>
      </c>
      <c r="B149" s="11" t="s">
        <v>195</v>
      </c>
      <c r="C149" s="12" t="s">
        <v>194</v>
      </c>
      <c r="D149" s="23" t="s">
        <v>193</v>
      </c>
      <c r="E149" s="11" t="s">
        <v>192</v>
      </c>
      <c r="F149" s="11" t="str">
        <f>HYPERLINK("http://dx.doi.org/10.1109/ieem45057.2020.9309734","http://dx.doi.org/10.1109/ieem45057.2020.9309734")</f>
        <v>http://dx.doi.org/10.1109/ieem45057.2020.9309734</v>
      </c>
      <c r="G149" s="11">
        <v>1</v>
      </c>
      <c r="H149" s="11">
        <v>2020</v>
      </c>
      <c r="I149" s="14" t="s">
        <v>902</v>
      </c>
      <c r="J149" s="7" t="str">
        <f t="shared" si="4"/>
        <v>PDF</v>
      </c>
    </row>
    <row r="150" spans="1:10" ht="18" customHeight="1" x14ac:dyDescent="0.25">
      <c r="A150" s="7">
        <v>149</v>
      </c>
      <c r="B150" s="11" t="s">
        <v>191</v>
      </c>
      <c r="C150" s="12" t="s">
        <v>190</v>
      </c>
      <c r="D150" s="11" t="s">
        <v>189</v>
      </c>
      <c r="E150" s="11" t="s">
        <v>0</v>
      </c>
      <c r="F150" s="11" t="s">
        <v>0</v>
      </c>
      <c r="G150" s="11">
        <v>0</v>
      </c>
      <c r="H150" s="11">
        <v>2020</v>
      </c>
      <c r="J150" s="7" t="str">
        <f t="shared" si="4"/>
        <v/>
      </c>
    </row>
    <row r="151" spans="1:10" ht="18" customHeight="1" x14ac:dyDescent="0.25">
      <c r="A151" s="7">
        <v>150</v>
      </c>
      <c r="B151" s="11" t="s">
        <v>188</v>
      </c>
      <c r="C151" s="12" t="s">
        <v>187</v>
      </c>
      <c r="D151" s="11" t="s">
        <v>186</v>
      </c>
      <c r="E151" s="11" t="s">
        <v>185</v>
      </c>
      <c r="F151" s="11" t="str">
        <f>HYPERLINK("http://dx.doi.org/10.3232/UBR.2020.V17.N1.04","http://dx.doi.org/10.3232/UBR.2020.V17.N1.04")</f>
        <v>http://dx.doi.org/10.3232/UBR.2020.V17.N1.04</v>
      </c>
      <c r="G151" s="11">
        <v>0</v>
      </c>
      <c r="H151" s="11">
        <v>2020</v>
      </c>
      <c r="J151" s="7" t="str">
        <f t="shared" si="4"/>
        <v/>
      </c>
    </row>
    <row r="152" spans="1:10" ht="18" customHeight="1" x14ac:dyDescent="0.25">
      <c r="A152" s="7">
        <v>151</v>
      </c>
      <c r="B152" s="11" t="s">
        <v>184</v>
      </c>
      <c r="C152" s="12" t="s">
        <v>183</v>
      </c>
      <c r="D152" s="11" t="s">
        <v>182</v>
      </c>
      <c r="E152" s="11" t="s">
        <v>181</v>
      </c>
      <c r="F152" s="11" t="str">
        <f>HYPERLINK("http://dx.doi.org/10.1002/sres.2657","http://dx.doi.org/10.1002/sres.2657")</f>
        <v>http://dx.doi.org/10.1002/sres.2657</v>
      </c>
      <c r="G152" s="11">
        <v>1</v>
      </c>
      <c r="H152" s="11">
        <v>2020</v>
      </c>
      <c r="I152" s="14" t="s">
        <v>903</v>
      </c>
      <c r="J152" s="7" t="str">
        <f t="shared" si="4"/>
        <v>PDF</v>
      </c>
    </row>
    <row r="153" spans="1:10" ht="18" customHeight="1" x14ac:dyDescent="0.25">
      <c r="A153" s="7">
        <v>152</v>
      </c>
      <c r="B153" s="11" t="s">
        <v>180</v>
      </c>
      <c r="C153" s="12" t="s">
        <v>179</v>
      </c>
      <c r="D153" s="11" t="s">
        <v>178</v>
      </c>
      <c r="E153" s="11" t="s">
        <v>177</v>
      </c>
      <c r="F153" s="11" t="str">
        <f>HYPERLINK("http://dx.doi.org/10.1108/IJM-10-2018-0349","http://dx.doi.org/10.1108/IJM-10-2018-0349")</f>
        <v>http://dx.doi.org/10.1108/IJM-10-2018-0349</v>
      </c>
      <c r="G153" s="11">
        <v>0</v>
      </c>
      <c r="H153" s="11">
        <v>2020</v>
      </c>
      <c r="J153" s="7" t="str">
        <f t="shared" si="4"/>
        <v/>
      </c>
    </row>
    <row r="154" spans="1:10" ht="18" customHeight="1" x14ac:dyDescent="0.25">
      <c r="A154" s="7">
        <v>153</v>
      </c>
      <c r="B154" s="11" t="s">
        <v>176</v>
      </c>
      <c r="C154" s="12" t="s">
        <v>175</v>
      </c>
      <c r="D154" s="11" t="s">
        <v>174</v>
      </c>
      <c r="E154" s="11" t="s">
        <v>173</v>
      </c>
      <c r="F154" s="11" t="str">
        <f>HYPERLINK("http://dx.doi.org/10.1108/IJOPM-01-2019-0093","http://dx.doi.org/10.1108/IJOPM-01-2019-0093")</f>
        <v>http://dx.doi.org/10.1108/IJOPM-01-2019-0093</v>
      </c>
      <c r="G154" s="11">
        <v>0</v>
      </c>
      <c r="H154" s="11">
        <v>2019</v>
      </c>
      <c r="J154" s="7" t="str">
        <f t="shared" si="4"/>
        <v/>
      </c>
    </row>
    <row r="155" spans="1:10" ht="21.75" customHeight="1" x14ac:dyDescent="0.25">
      <c r="A155" s="7">
        <v>154</v>
      </c>
      <c r="B155" s="11" t="s">
        <v>172</v>
      </c>
      <c r="C155" s="12" t="s">
        <v>171</v>
      </c>
      <c r="D155" s="23" t="s">
        <v>170</v>
      </c>
      <c r="E155" s="11" t="s">
        <v>169</v>
      </c>
      <c r="F155" s="11" t="str">
        <f>HYPERLINK("http://dx.doi.org/10.1016/j.heliyon.2019.e01723","http://dx.doi.org/10.1016/j.heliyon.2019.e01723")</f>
        <v>http://dx.doi.org/10.1016/j.heliyon.2019.e01723</v>
      </c>
      <c r="G155" s="11">
        <v>1</v>
      </c>
      <c r="H155" s="11">
        <v>2019</v>
      </c>
      <c r="I155" s="14" t="s">
        <v>904</v>
      </c>
      <c r="J155" s="7" t="str">
        <f t="shared" si="4"/>
        <v>PDF</v>
      </c>
    </row>
    <row r="156" spans="1:10" ht="18" customHeight="1" x14ac:dyDescent="0.25">
      <c r="A156" s="7">
        <v>155</v>
      </c>
      <c r="B156" s="11" t="s">
        <v>168</v>
      </c>
      <c r="C156" s="12" t="s">
        <v>167</v>
      </c>
      <c r="D156" s="11" t="s">
        <v>166</v>
      </c>
      <c r="E156" s="11" t="s">
        <v>165</v>
      </c>
      <c r="F156" s="11" t="str">
        <f>HYPERLINK("http://dx.doi.org/10.1108/SCM-03-2018-0150","http://dx.doi.org/10.1108/SCM-03-2018-0150")</f>
        <v>http://dx.doi.org/10.1108/SCM-03-2018-0150</v>
      </c>
      <c r="G156" s="11">
        <v>0</v>
      </c>
      <c r="H156" s="11">
        <v>2019</v>
      </c>
      <c r="J156" s="7" t="str">
        <f t="shared" si="4"/>
        <v/>
      </c>
    </row>
    <row r="157" spans="1:10" ht="21.75" customHeight="1" x14ac:dyDescent="0.25">
      <c r="A157" s="7">
        <v>156</v>
      </c>
      <c r="B157" s="11" t="s">
        <v>164</v>
      </c>
      <c r="C157" s="12" t="s">
        <v>163</v>
      </c>
      <c r="D157" s="23" t="s">
        <v>162</v>
      </c>
      <c r="E157" s="11" t="s">
        <v>161</v>
      </c>
      <c r="F157" s="11" t="str">
        <f>HYPERLINK("http://dx.doi.org/10.1007/978-3-030-29996-5_60","http://dx.doi.org/10.1007/978-3-030-29996-5_60")</f>
        <v>http://dx.doi.org/10.1007/978-3-030-29996-5_60</v>
      </c>
      <c r="G157" s="11">
        <v>1</v>
      </c>
      <c r="H157" s="11">
        <v>2019</v>
      </c>
      <c r="I157" s="14" t="s">
        <v>905</v>
      </c>
      <c r="J157" s="7" t="str">
        <f t="shared" si="4"/>
        <v>PDF</v>
      </c>
    </row>
    <row r="158" spans="1:10" ht="21.75" customHeight="1" x14ac:dyDescent="0.25">
      <c r="A158" s="7">
        <v>157</v>
      </c>
      <c r="B158" s="11" t="s">
        <v>160</v>
      </c>
      <c r="C158" s="12" t="s">
        <v>159</v>
      </c>
      <c r="D158" s="23" t="s">
        <v>158</v>
      </c>
      <c r="E158" s="11" t="s">
        <v>157</v>
      </c>
      <c r="F158" s="11" t="str">
        <f>HYPERLINK("http://dx.doi.org/10.1109/educon.2019.8725057","http://dx.doi.org/10.1109/educon.2019.8725057")</f>
        <v>http://dx.doi.org/10.1109/educon.2019.8725057</v>
      </c>
      <c r="G158" s="11">
        <v>1</v>
      </c>
      <c r="H158" s="11">
        <v>2019</v>
      </c>
      <c r="I158" s="14" t="s">
        <v>906</v>
      </c>
      <c r="J158" s="7" t="str">
        <f t="shared" si="4"/>
        <v>PDF</v>
      </c>
    </row>
    <row r="159" spans="1:10" ht="18" customHeight="1" x14ac:dyDescent="0.25">
      <c r="A159" s="7">
        <v>158</v>
      </c>
      <c r="B159" s="11" t="s">
        <v>156</v>
      </c>
      <c r="C159" s="12" t="s">
        <v>155</v>
      </c>
      <c r="D159" s="11" t="s">
        <v>154</v>
      </c>
      <c r="E159" s="11" t="s">
        <v>153</v>
      </c>
      <c r="F159" s="11" t="str">
        <f>HYPERLINK("http://dx.doi.org/10.1007/978-3-030-26118-4_7","http://dx.doi.org/10.1007/978-3-030-26118-4_7")</f>
        <v>http://dx.doi.org/10.1007/978-3-030-26118-4_7</v>
      </c>
      <c r="G159" s="11">
        <v>0</v>
      </c>
      <c r="H159" s="11">
        <v>2019</v>
      </c>
      <c r="J159" s="7" t="str">
        <f t="shared" si="4"/>
        <v/>
      </c>
    </row>
    <row r="160" spans="1:10" ht="21.75" customHeight="1" x14ac:dyDescent="0.25">
      <c r="A160" s="7">
        <v>159</v>
      </c>
      <c r="B160" s="11" t="s">
        <v>152</v>
      </c>
      <c r="C160" s="12" t="s">
        <v>151</v>
      </c>
      <c r="D160" s="23" t="s">
        <v>150</v>
      </c>
      <c r="E160" s="11" t="s">
        <v>149</v>
      </c>
      <c r="F160" s="11" t="str">
        <f>HYPERLINK("http://dx.doi.org/10.1016/j.ifacol.2019.11.554","http://dx.doi.org/10.1016/j.ifacol.2019.11.554")</f>
        <v>http://dx.doi.org/10.1016/j.ifacol.2019.11.554</v>
      </c>
      <c r="G160" s="11">
        <v>1</v>
      </c>
      <c r="H160" s="11">
        <v>2019</v>
      </c>
      <c r="I160" s="14" t="s">
        <v>907</v>
      </c>
      <c r="J160" s="7" t="str">
        <f t="shared" si="4"/>
        <v>PDF</v>
      </c>
    </row>
    <row r="161" spans="1:10" ht="21.75" customHeight="1" x14ac:dyDescent="0.25">
      <c r="A161" s="7">
        <v>160</v>
      </c>
      <c r="B161" s="11" t="s">
        <v>148</v>
      </c>
      <c r="C161" s="12" t="s">
        <v>147</v>
      </c>
      <c r="D161" s="23" t="s">
        <v>146</v>
      </c>
      <c r="E161" s="11" t="s">
        <v>145</v>
      </c>
      <c r="F161" s="11" t="str">
        <f>HYPERLINK("http://dx.doi.org/10.1088/1757-899X/497/1/012011","http://dx.doi.org/10.1088/1757-899X/497/1/012011")</f>
        <v>http://dx.doi.org/10.1088/1757-899X/497/1/012011</v>
      </c>
      <c r="G161" s="11">
        <v>1</v>
      </c>
      <c r="H161" s="11">
        <v>2019</v>
      </c>
      <c r="I161" s="14" t="s">
        <v>908</v>
      </c>
      <c r="J161" s="7" t="str">
        <f t="shared" si="4"/>
        <v>PDF</v>
      </c>
    </row>
    <row r="162" spans="1:10" ht="18" customHeight="1" x14ac:dyDescent="0.25">
      <c r="A162" s="7">
        <v>161</v>
      </c>
      <c r="B162" s="11" t="s">
        <v>144</v>
      </c>
      <c r="C162" s="12" t="s">
        <v>143</v>
      </c>
      <c r="D162" s="11" t="s">
        <v>142</v>
      </c>
      <c r="E162" s="11" t="s">
        <v>0</v>
      </c>
      <c r="F162" s="11" t="s">
        <v>0</v>
      </c>
      <c r="G162" s="11">
        <v>0</v>
      </c>
      <c r="H162" s="11">
        <v>2019</v>
      </c>
      <c r="J162" s="7" t="str">
        <f t="shared" ref="J162:J193" si="5">IF(OR(I162="",I162="NA"),"",HYPERLINK("./PDF/"&amp;I162&amp;".pdf","PDF"))</f>
        <v/>
      </c>
    </row>
    <row r="163" spans="1:10" ht="21.75" customHeight="1" x14ac:dyDescent="0.25">
      <c r="A163" s="7">
        <v>162</v>
      </c>
      <c r="B163" s="11" t="s">
        <v>141</v>
      </c>
      <c r="C163" s="12" t="s">
        <v>140</v>
      </c>
      <c r="D163" s="23" t="s">
        <v>139</v>
      </c>
      <c r="E163" s="11" t="s">
        <v>138</v>
      </c>
      <c r="F163" s="11" t="str">
        <f>HYPERLINK("http://dx.doi.org/10.1016/j.ifacol.2019.11.134","http://dx.doi.org/10.1016/j.ifacol.2019.11.134")</f>
        <v>http://dx.doi.org/10.1016/j.ifacol.2019.11.134</v>
      </c>
      <c r="G163" s="11">
        <v>1</v>
      </c>
      <c r="H163" s="11">
        <v>2019</v>
      </c>
      <c r="I163" s="14" t="s">
        <v>909</v>
      </c>
      <c r="J163" s="7" t="str">
        <f t="shared" si="5"/>
        <v>PDF</v>
      </c>
    </row>
    <row r="164" spans="1:10" ht="21.75" customHeight="1" x14ac:dyDescent="0.25">
      <c r="A164" s="7">
        <v>163</v>
      </c>
      <c r="B164" s="11" t="s">
        <v>137</v>
      </c>
      <c r="C164" s="12" t="s">
        <v>136</v>
      </c>
      <c r="D164" s="23" t="s">
        <v>135</v>
      </c>
      <c r="E164" s="11" t="s">
        <v>134</v>
      </c>
      <c r="F164" s="11" t="str">
        <f>HYPERLINK("http://dx.doi.org/10.1016/j.procir.2019.03.063","http://dx.doi.org/10.1016/j.procir.2019.03.063")</f>
        <v>http://dx.doi.org/10.1016/j.procir.2019.03.063</v>
      </c>
      <c r="G164" s="11">
        <v>1</v>
      </c>
      <c r="H164" s="11">
        <v>2019</v>
      </c>
      <c r="I164" s="14" t="s">
        <v>910</v>
      </c>
      <c r="J164" s="7" t="str">
        <f t="shared" si="5"/>
        <v>PDF</v>
      </c>
    </row>
    <row r="165" spans="1:10" ht="21.75" customHeight="1" x14ac:dyDescent="0.25">
      <c r="A165" s="7">
        <v>164</v>
      </c>
      <c r="B165" s="11" t="s">
        <v>133</v>
      </c>
      <c r="C165" s="12" t="s">
        <v>132</v>
      </c>
      <c r="D165" s="23" t="s">
        <v>131</v>
      </c>
      <c r="E165" s="11" t="s">
        <v>130</v>
      </c>
      <c r="F165" s="11" t="str">
        <f>HYPERLINK("http://dx.doi.org/10.1016/j.ifacol.2019.11.530","http://dx.doi.org/10.1016/j.ifacol.2019.11.530")</f>
        <v>http://dx.doi.org/10.1016/j.ifacol.2019.11.530</v>
      </c>
      <c r="G165" s="11">
        <v>1</v>
      </c>
      <c r="H165" s="11">
        <v>2019</v>
      </c>
      <c r="I165" s="14" t="s">
        <v>911</v>
      </c>
      <c r="J165" s="7" t="str">
        <f t="shared" si="5"/>
        <v>PDF</v>
      </c>
    </row>
    <row r="166" spans="1:10" ht="21.75" customHeight="1" x14ac:dyDescent="0.25">
      <c r="A166" s="7">
        <v>165</v>
      </c>
      <c r="B166" s="11" t="s">
        <v>129</v>
      </c>
      <c r="C166" s="12" t="s">
        <v>128</v>
      </c>
      <c r="D166" s="23" t="s">
        <v>127</v>
      </c>
      <c r="E166" s="11" t="s">
        <v>126</v>
      </c>
      <c r="F166" s="11" t="str">
        <f>HYPERLINK("http://dx.doi.org/10.1109/temscon.2019.8813717","http://dx.doi.org/10.1109/temscon.2019.8813717")</f>
        <v>http://dx.doi.org/10.1109/temscon.2019.8813717</v>
      </c>
      <c r="G166" s="11">
        <v>1</v>
      </c>
      <c r="H166" s="11">
        <v>2019</v>
      </c>
      <c r="I166" s="14" t="s">
        <v>912</v>
      </c>
      <c r="J166" s="7" t="str">
        <f t="shared" si="5"/>
        <v>PDF</v>
      </c>
    </row>
    <row r="167" spans="1:10" ht="21.75" customHeight="1" x14ac:dyDescent="0.25">
      <c r="A167" s="7">
        <v>166</v>
      </c>
      <c r="B167" s="11" t="s">
        <v>125</v>
      </c>
      <c r="C167" s="12" t="s">
        <v>124</v>
      </c>
      <c r="D167" s="23" t="s">
        <v>123</v>
      </c>
      <c r="E167" s="11" t="s">
        <v>0</v>
      </c>
      <c r="F167" s="11" t="s">
        <v>0</v>
      </c>
      <c r="G167" s="11">
        <v>1</v>
      </c>
      <c r="H167" s="11">
        <v>2019</v>
      </c>
      <c r="I167" s="14" t="s">
        <v>791</v>
      </c>
      <c r="J167" s="7" t="str">
        <f t="shared" si="5"/>
        <v>PDF</v>
      </c>
    </row>
    <row r="168" spans="1:10" ht="18" customHeight="1" x14ac:dyDescent="0.25">
      <c r="A168" s="7">
        <v>167</v>
      </c>
      <c r="B168" s="11" t="s">
        <v>122</v>
      </c>
      <c r="C168" s="12" t="s">
        <v>121</v>
      </c>
      <c r="D168" s="11" t="s">
        <v>120</v>
      </c>
      <c r="E168" s="11" t="s">
        <v>0</v>
      </c>
      <c r="F168" s="11" t="s">
        <v>0</v>
      </c>
      <c r="G168" s="11">
        <v>0</v>
      </c>
      <c r="H168" s="11">
        <v>2019</v>
      </c>
      <c r="J168" s="7" t="str">
        <f t="shared" si="5"/>
        <v/>
      </c>
    </row>
    <row r="169" spans="1:10" ht="21.75" customHeight="1" x14ac:dyDescent="0.25">
      <c r="A169" s="7">
        <v>168</v>
      </c>
      <c r="B169" s="11" t="s">
        <v>119</v>
      </c>
      <c r="C169" s="12" t="s">
        <v>118</v>
      </c>
      <c r="D169" s="23" t="s">
        <v>117</v>
      </c>
      <c r="E169" s="11" t="s">
        <v>116</v>
      </c>
      <c r="F169" s="11" t="str">
        <f>HYPERLINK("http://dx.doi.org/10.15405/epsbs.2019.03.94","http://dx.doi.org/10.15405/epsbs.2019.03.94")</f>
        <v>http://dx.doi.org/10.15405/epsbs.2019.03.94</v>
      </c>
      <c r="G169" s="11">
        <v>1</v>
      </c>
      <c r="H169" s="11">
        <v>2019</v>
      </c>
      <c r="I169" s="14" t="s">
        <v>913</v>
      </c>
      <c r="J169" s="7" t="str">
        <f t="shared" si="5"/>
        <v>PDF</v>
      </c>
    </row>
    <row r="170" spans="1:10" ht="21.75" customHeight="1" x14ac:dyDescent="0.25">
      <c r="A170" s="7">
        <v>169</v>
      </c>
      <c r="B170" s="11" t="s">
        <v>115</v>
      </c>
      <c r="C170" s="12" t="s">
        <v>114</v>
      </c>
      <c r="D170" s="23" t="s">
        <v>113</v>
      </c>
      <c r="E170" s="11" t="s">
        <v>112</v>
      </c>
      <c r="F170" s="11" t="str">
        <f>HYPERLINK("http://dx.doi.org/10.15405/epsbs.2018.02.4","http://dx.doi.org/10.15405/epsbs.2018.02.4")</f>
        <v>http://dx.doi.org/10.15405/epsbs.2018.02.4</v>
      </c>
      <c r="G170" s="11">
        <v>1</v>
      </c>
      <c r="H170" s="11">
        <v>2018</v>
      </c>
      <c r="I170" s="14" t="s">
        <v>914</v>
      </c>
      <c r="J170" s="7" t="str">
        <f t="shared" si="5"/>
        <v>PDF</v>
      </c>
    </row>
    <row r="171" spans="1:10" ht="21.75" customHeight="1" x14ac:dyDescent="0.25">
      <c r="A171" s="7">
        <v>170</v>
      </c>
      <c r="B171" s="11" t="s">
        <v>111</v>
      </c>
      <c r="C171" s="12" t="s">
        <v>110</v>
      </c>
      <c r="D171" s="23" t="s">
        <v>109</v>
      </c>
      <c r="E171" s="11" t="s">
        <v>108</v>
      </c>
      <c r="F171" s="11" t="str">
        <f>HYPERLINK("http://dx.doi.org/10.17531/ein.2018.3.19","http://dx.doi.org/10.17531/ein.2018.3.19")</f>
        <v>http://dx.doi.org/10.17531/ein.2018.3.19</v>
      </c>
      <c r="G171" s="11">
        <v>1</v>
      </c>
      <c r="H171" s="11">
        <v>2018</v>
      </c>
      <c r="I171" s="14" t="s">
        <v>915</v>
      </c>
      <c r="J171" s="7" t="str">
        <f t="shared" si="5"/>
        <v>PDF</v>
      </c>
    </row>
    <row r="172" spans="1:10" ht="18" customHeight="1" x14ac:dyDescent="0.25">
      <c r="A172" s="7">
        <v>171</v>
      </c>
      <c r="B172" s="11" t="s">
        <v>107</v>
      </c>
      <c r="C172" s="12" t="s">
        <v>106</v>
      </c>
      <c r="D172" s="11" t="s">
        <v>105</v>
      </c>
      <c r="E172" s="11" t="s">
        <v>104</v>
      </c>
      <c r="F172" s="11" t="str">
        <f>HYPERLINK("http://dx.doi.org/10.1007/978-3-319-60474-9_2","http://dx.doi.org/10.1007/978-3-319-60474-9_2")</f>
        <v>http://dx.doi.org/10.1007/978-3-319-60474-9_2</v>
      </c>
      <c r="G172" s="11">
        <v>0</v>
      </c>
      <c r="H172" s="11">
        <v>2018</v>
      </c>
      <c r="J172" s="7" t="str">
        <f t="shared" si="5"/>
        <v/>
      </c>
    </row>
    <row r="173" spans="1:10" ht="18" customHeight="1" x14ac:dyDescent="0.25">
      <c r="A173" s="7">
        <v>172</v>
      </c>
      <c r="B173" s="11" t="s">
        <v>103</v>
      </c>
      <c r="C173" s="12" t="s">
        <v>102</v>
      </c>
      <c r="D173" s="11" t="s">
        <v>101</v>
      </c>
      <c r="E173" s="11" t="s">
        <v>100</v>
      </c>
      <c r="F173" s="11" t="str">
        <f>HYPERLINK("http://dx.doi.org/10.1063/1.5080067","http://dx.doi.org/10.1063/1.5080067")</f>
        <v>http://dx.doi.org/10.1063/1.5080067</v>
      </c>
      <c r="G173" s="11">
        <v>0</v>
      </c>
      <c r="H173" s="11">
        <v>2018</v>
      </c>
      <c r="J173" s="7" t="str">
        <f t="shared" si="5"/>
        <v/>
      </c>
    </row>
    <row r="174" spans="1:10" ht="21.75" customHeight="1" x14ac:dyDescent="0.25">
      <c r="A174" s="7">
        <v>173</v>
      </c>
      <c r="B174" s="11" t="s">
        <v>99</v>
      </c>
      <c r="C174" s="12" t="s">
        <v>98</v>
      </c>
      <c r="D174" s="23" t="s">
        <v>97</v>
      </c>
      <c r="E174" s="11" t="s">
        <v>792</v>
      </c>
      <c r="F174" s="15" t="str">
        <f>HYPERLINK("http://dx.doi.org/10.1109/ARSO.2018.8625850","http://dx.doi.org/10.1109/ARSO.2018.8625850")</f>
        <v>http://dx.doi.org/10.1109/ARSO.2018.8625850</v>
      </c>
      <c r="G174" s="11">
        <v>1</v>
      </c>
      <c r="H174" s="11">
        <v>2018</v>
      </c>
      <c r="I174" s="14" t="s">
        <v>793</v>
      </c>
      <c r="J174" s="7" t="str">
        <f t="shared" si="5"/>
        <v>PDF</v>
      </c>
    </row>
    <row r="175" spans="1:10" ht="21.75" customHeight="1" x14ac:dyDescent="0.25">
      <c r="A175" s="7">
        <v>174</v>
      </c>
      <c r="B175" s="11" t="s">
        <v>96</v>
      </c>
      <c r="C175" s="12" t="s">
        <v>95</v>
      </c>
      <c r="D175" s="23" t="s">
        <v>94</v>
      </c>
      <c r="E175" s="13" t="s">
        <v>785</v>
      </c>
      <c r="F175" s="13" t="s">
        <v>785</v>
      </c>
      <c r="G175" s="11">
        <v>1</v>
      </c>
      <c r="H175" s="11">
        <v>2018</v>
      </c>
      <c r="I175" s="14" t="s">
        <v>794</v>
      </c>
      <c r="J175" s="7" t="str">
        <f t="shared" si="5"/>
        <v>PDF</v>
      </c>
    </row>
    <row r="176" spans="1:10" ht="21.75" customHeight="1" x14ac:dyDescent="0.25">
      <c r="A176" s="7">
        <v>175</v>
      </c>
      <c r="B176" s="11" t="s">
        <v>93</v>
      </c>
      <c r="C176" s="12" t="s">
        <v>92</v>
      </c>
      <c r="D176" s="23" t="s">
        <v>91</v>
      </c>
      <c r="E176" s="11" t="s">
        <v>90</v>
      </c>
      <c r="F176" s="11" t="str">
        <f>HYPERLINK("http://dx.doi.org/10.1016/j.promfg.2018.04.028","http://dx.doi.org/10.1016/j.promfg.2018.04.028")</f>
        <v>http://dx.doi.org/10.1016/j.promfg.2018.04.028</v>
      </c>
      <c r="G176" s="11">
        <v>1</v>
      </c>
      <c r="H176" s="11">
        <v>2018</v>
      </c>
      <c r="I176" s="14" t="s">
        <v>916</v>
      </c>
      <c r="J176" s="7" t="str">
        <f t="shared" si="5"/>
        <v>PDF</v>
      </c>
    </row>
    <row r="177" spans="1:10" ht="21.75" customHeight="1" x14ac:dyDescent="0.25">
      <c r="A177" s="7">
        <v>176</v>
      </c>
      <c r="B177" s="11" t="s">
        <v>89</v>
      </c>
      <c r="C177" s="12" t="s">
        <v>88</v>
      </c>
      <c r="D177" s="23" t="s">
        <v>87</v>
      </c>
      <c r="E177" s="11" t="s">
        <v>795</v>
      </c>
      <c r="F177" s="15" t="s">
        <v>796</v>
      </c>
      <c r="G177" s="11">
        <v>1</v>
      </c>
      <c r="H177" s="11">
        <v>2018</v>
      </c>
      <c r="I177" s="14" t="s">
        <v>797</v>
      </c>
      <c r="J177" s="7" t="str">
        <f t="shared" si="5"/>
        <v>PDF</v>
      </c>
    </row>
    <row r="178" spans="1:10" ht="21.75" customHeight="1" x14ac:dyDescent="0.25">
      <c r="A178" s="7">
        <v>177</v>
      </c>
      <c r="B178" s="11" t="s">
        <v>86</v>
      </c>
      <c r="C178" s="12" t="s">
        <v>85</v>
      </c>
      <c r="D178" s="23" t="s">
        <v>84</v>
      </c>
      <c r="E178" s="11" t="s">
        <v>83</v>
      </c>
      <c r="F178" s="11" t="str">
        <f>HYPERLINK("http://dx.doi.org/10.15405/epsbs.2018.05.84","http://dx.doi.org/10.15405/epsbs.2018.05.84")</f>
        <v>http://dx.doi.org/10.15405/epsbs.2018.05.84</v>
      </c>
      <c r="G178" s="11">
        <v>1</v>
      </c>
      <c r="H178" s="11">
        <v>2018</v>
      </c>
      <c r="I178" s="14" t="s">
        <v>917</v>
      </c>
      <c r="J178" s="7" t="str">
        <f t="shared" si="5"/>
        <v>PDF</v>
      </c>
    </row>
    <row r="179" spans="1:10" ht="21.75" customHeight="1" x14ac:dyDescent="0.25">
      <c r="A179" s="7">
        <v>178</v>
      </c>
      <c r="B179" s="11" t="s">
        <v>82</v>
      </c>
      <c r="C179" s="12" t="s">
        <v>81</v>
      </c>
      <c r="D179" s="23" t="s">
        <v>80</v>
      </c>
      <c r="E179" s="11" t="s">
        <v>79</v>
      </c>
      <c r="F179" s="11" t="str">
        <f>HYPERLINK("http://dx.doi.org/10.1007/978-3-319-57870-5_7","http://dx.doi.org/10.1007/978-3-319-57870-5_7")</f>
        <v>http://dx.doi.org/10.1007/978-3-319-57870-5_7</v>
      </c>
      <c r="G179" s="11">
        <v>1</v>
      </c>
      <c r="H179" s="11">
        <v>2018</v>
      </c>
      <c r="I179" s="14" t="s">
        <v>918</v>
      </c>
      <c r="J179" s="7" t="str">
        <f t="shared" si="5"/>
        <v>PDF</v>
      </c>
    </row>
    <row r="180" spans="1:10" ht="18" customHeight="1" x14ac:dyDescent="0.25">
      <c r="A180" s="7">
        <v>179</v>
      </c>
      <c r="B180" s="11" t="s">
        <v>78</v>
      </c>
      <c r="C180" s="12" t="s">
        <v>77</v>
      </c>
      <c r="D180" s="11" t="s">
        <v>76</v>
      </c>
      <c r="E180" s="11" t="s">
        <v>75</v>
      </c>
      <c r="F180" s="11" t="str">
        <f>HYPERLINK("http://dx.doi.org/10.1108/JEIM-01-2017-0015","http://dx.doi.org/10.1108/JEIM-01-2017-0015")</f>
        <v>http://dx.doi.org/10.1108/JEIM-01-2017-0015</v>
      </c>
      <c r="G180" s="11">
        <v>0</v>
      </c>
      <c r="H180" s="11">
        <v>2018</v>
      </c>
      <c r="J180" s="7" t="str">
        <f t="shared" si="5"/>
        <v/>
      </c>
    </row>
    <row r="181" spans="1:10" ht="21.75" customHeight="1" x14ac:dyDescent="0.25">
      <c r="A181" s="7">
        <v>180</v>
      </c>
      <c r="B181" s="11" t="s">
        <v>74</v>
      </c>
      <c r="C181" s="12" t="s">
        <v>73</v>
      </c>
      <c r="D181" s="23" t="s">
        <v>72</v>
      </c>
      <c r="E181" s="11" t="s">
        <v>71</v>
      </c>
      <c r="F181" s="11" t="str">
        <f>HYPERLINK("http://dx.doi.org/10.1016/j.promfg.2018.04.005","http://dx.doi.org/10.1016/j.promfg.2018.04.005")</f>
        <v>http://dx.doi.org/10.1016/j.promfg.2018.04.005</v>
      </c>
      <c r="G181" s="11">
        <v>1</v>
      </c>
      <c r="H181" s="11">
        <v>2018</v>
      </c>
      <c r="I181" s="14" t="s">
        <v>919</v>
      </c>
      <c r="J181" s="7" t="str">
        <f t="shared" si="5"/>
        <v>PDF</v>
      </c>
    </row>
    <row r="182" spans="1:10" ht="18" customHeight="1" x14ac:dyDescent="0.25">
      <c r="A182" s="7">
        <v>181</v>
      </c>
      <c r="B182" s="11" t="s">
        <v>70</v>
      </c>
      <c r="C182" s="12" t="s">
        <v>69</v>
      </c>
      <c r="D182" s="11" t="s">
        <v>68</v>
      </c>
      <c r="E182" s="11" t="s">
        <v>67</v>
      </c>
      <c r="F182" s="11" t="str">
        <f>HYPERLINK("http://dx.doi.org/10.1007/978-3-319-64465-3_13","http://dx.doi.org/10.1007/978-3-319-64465-3_13")</f>
        <v>http://dx.doi.org/10.1007/978-3-319-64465-3_13</v>
      </c>
      <c r="G182" s="11">
        <v>0</v>
      </c>
      <c r="H182" s="11">
        <v>2018</v>
      </c>
      <c r="J182" s="7" t="str">
        <f t="shared" si="5"/>
        <v/>
      </c>
    </row>
    <row r="183" spans="1:10" ht="21.75" customHeight="1" x14ac:dyDescent="0.25">
      <c r="A183" s="7">
        <v>182</v>
      </c>
      <c r="B183" s="11" t="s">
        <v>66</v>
      </c>
      <c r="C183" s="12" t="s">
        <v>65</v>
      </c>
      <c r="D183" s="23" t="s">
        <v>64</v>
      </c>
      <c r="E183" s="11" t="s">
        <v>63</v>
      </c>
      <c r="F183" s="11" t="str">
        <f>HYPERLINK("http://dx.doi.org/10.1016/j.procs.2018.10.084","http://dx.doi.org/10.1016/j.procs.2018.10.084")</f>
        <v>http://dx.doi.org/10.1016/j.procs.2018.10.084</v>
      </c>
      <c r="G183" s="11">
        <v>1</v>
      </c>
      <c r="H183" s="11">
        <v>2018</v>
      </c>
      <c r="I183" s="14" t="s">
        <v>920</v>
      </c>
      <c r="J183" s="7" t="str">
        <f t="shared" si="5"/>
        <v>PDF</v>
      </c>
    </row>
    <row r="184" spans="1:10" ht="21.75" customHeight="1" x14ac:dyDescent="0.25">
      <c r="A184" s="7">
        <v>183</v>
      </c>
      <c r="B184" s="11" t="s">
        <v>62</v>
      </c>
      <c r="C184" s="12" t="s">
        <v>61</v>
      </c>
      <c r="D184" s="23" t="s">
        <v>60</v>
      </c>
      <c r="E184" s="11" t="s">
        <v>59</v>
      </c>
      <c r="F184" s="11" t="str">
        <f>HYPERLINK("http://dx.doi.org/10.1016/j.promfg.2018.03.156","http://dx.doi.org/10.1016/j.promfg.2018.03.156")</f>
        <v>http://dx.doi.org/10.1016/j.promfg.2018.03.156</v>
      </c>
      <c r="G184" s="11">
        <v>1</v>
      </c>
      <c r="H184" s="11">
        <v>2018</v>
      </c>
      <c r="I184" s="14" t="s">
        <v>921</v>
      </c>
      <c r="J184" s="7" t="str">
        <f t="shared" si="5"/>
        <v>PDF</v>
      </c>
    </row>
    <row r="185" spans="1:10" ht="21.75" customHeight="1" x14ac:dyDescent="0.25">
      <c r="A185" s="7">
        <v>184</v>
      </c>
      <c r="B185" s="11" t="s">
        <v>58</v>
      </c>
      <c r="C185" s="12" t="s">
        <v>57</v>
      </c>
      <c r="D185" s="23" t="s">
        <v>55</v>
      </c>
      <c r="E185" s="11" t="s">
        <v>54</v>
      </c>
      <c r="F185" s="11" t="str">
        <f>HYPERLINK("http://dx.doi.org/10.1016/j.cie.2017.09.016","http://dx.doi.org/10.1016/j.cie.2017.09.016")</f>
        <v>http://dx.doi.org/10.1016/j.cie.2017.09.016</v>
      </c>
      <c r="G185" s="11">
        <v>1</v>
      </c>
      <c r="H185" s="11">
        <v>2017</v>
      </c>
      <c r="I185" s="14" t="s">
        <v>922</v>
      </c>
      <c r="J185" s="7" t="str">
        <f t="shared" si="5"/>
        <v>PDF</v>
      </c>
    </row>
    <row r="186" spans="1:10" ht="18" customHeight="1" x14ac:dyDescent="0.25">
      <c r="A186" s="7">
        <v>185</v>
      </c>
      <c r="B186" s="11" t="s">
        <v>53</v>
      </c>
      <c r="C186" s="12" t="s">
        <v>52</v>
      </c>
      <c r="D186" s="11" t="s">
        <v>51</v>
      </c>
      <c r="E186" s="11" t="s">
        <v>799</v>
      </c>
      <c r="F186" s="15" t="s">
        <v>798</v>
      </c>
      <c r="G186" s="11">
        <v>0</v>
      </c>
      <c r="H186" s="11">
        <v>2017</v>
      </c>
      <c r="J186" s="7" t="str">
        <f t="shared" si="5"/>
        <v/>
      </c>
    </row>
    <row r="187" spans="1:10" ht="18" customHeight="1" x14ac:dyDescent="0.25">
      <c r="A187" s="7">
        <v>186</v>
      </c>
      <c r="B187" s="11" t="s">
        <v>50</v>
      </c>
      <c r="C187" s="12" t="s">
        <v>49</v>
      </c>
      <c r="D187" s="11" t="s">
        <v>48</v>
      </c>
      <c r="E187" s="13" t="s">
        <v>801</v>
      </c>
      <c r="F187" s="15" t="s">
        <v>800</v>
      </c>
      <c r="G187" s="11">
        <v>0</v>
      </c>
      <c r="H187" s="11">
        <v>2017</v>
      </c>
      <c r="J187" s="7" t="str">
        <f t="shared" si="5"/>
        <v/>
      </c>
    </row>
    <row r="188" spans="1:10" ht="18" customHeight="1" x14ac:dyDescent="0.25">
      <c r="A188" s="7">
        <v>187</v>
      </c>
      <c r="B188" s="11" t="s">
        <v>47</v>
      </c>
      <c r="C188" s="12" t="s">
        <v>46</v>
      </c>
      <c r="D188" s="11" t="s">
        <v>45</v>
      </c>
      <c r="E188" s="13" t="s">
        <v>802</v>
      </c>
      <c r="F188" s="15" t="s">
        <v>803</v>
      </c>
      <c r="G188" s="11">
        <v>0</v>
      </c>
      <c r="H188" s="11">
        <v>2017</v>
      </c>
      <c r="J188" s="7" t="str">
        <f t="shared" si="5"/>
        <v/>
      </c>
    </row>
    <row r="189" spans="1:10" ht="21.75" customHeight="1" x14ac:dyDescent="0.25">
      <c r="A189" s="7">
        <v>188</v>
      </c>
      <c r="B189" s="11" t="s">
        <v>44</v>
      </c>
      <c r="C189" s="12" t="s">
        <v>43</v>
      </c>
      <c r="D189" s="23" t="s">
        <v>42</v>
      </c>
      <c r="E189" s="11" t="s">
        <v>785</v>
      </c>
      <c r="F189" s="11" t="s">
        <v>785</v>
      </c>
      <c r="G189" s="11">
        <v>1</v>
      </c>
      <c r="H189" s="11">
        <v>2017</v>
      </c>
      <c r="I189" s="14" t="s">
        <v>923</v>
      </c>
      <c r="J189" s="7" t="str">
        <f t="shared" si="5"/>
        <v>PDF</v>
      </c>
    </row>
    <row r="190" spans="1:10" ht="21.75" customHeight="1" x14ac:dyDescent="0.25">
      <c r="A190" s="7">
        <v>189</v>
      </c>
      <c r="B190" s="11" t="s">
        <v>40</v>
      </c>
      <c r="C190" s="12" t="s">
        <v>39</v>
      </c>
      <c r="D190" s="23" t="s">
        <v>38</v>
      </c>
      <c r="E190" s="13" t="s">
        <v>785</v>
      </c>
      <c r="F190" s="13" t="s">
        <v>785</v>
      </c>
      <c r="G190" s="11">
        <v>1</v>
      </c>
      <c r="H190" s="11">
        <v>2017</v>
      </c>
      <c r="I190" s="14" t="s">
        <v>804</v>
      </c>
      <c r="J190" s="7" t="str">
        <f t="shared" si="5"/>
        <v>PDF</v>
      </c>
    </row>
    <row r="191" spans="1:10" ht="21.75" customHeight="1" x14ac:dyDescent="0.25">
      <c r="A191" s="7">
        <v>190</v>
      </c>
      <c r="B191" s="11" t="s">
        <v>37</v>
      </c>
      <c r="C191" s="12" t="s">
        <v>36</v>
      </c>
      <c r="D191" s="23" t="s">
        <v>35</v>
      </c>
      <c r="E191" s="11" t="s">
        <v>34</v>
      </c>
      <c r="F191" s="11" t="str">
        <f>HYPERLINK("http://dx.doi.org/10.1007/978-3-319-66923-6_37","http://dx.doi.org/10.1007/978-3-319-66923-6_37")</f>
        <v>http://dx.doi.org/10.1007/978-3-319-66923-6_37</v>
      </c>
      <c r="G191" s="11">
        <v>1</v>
      </c>
      <c r="H191" s="11">
        <v>2017</v>
      </c>
      <c r="I191" s="14" t="s">
        <v>924</v>
      </c>
      <c r="J191" s="7" t="str">
        <f t="shared" si="5"/>
        <v>PDF</v>
      </c>
    </row>
    <row r="192" spans="1:10" ht="21.75" customHeight="1" x14ac:dyDescent="0.25">
      <c r="A192" s="7">
        <v>191</v>
      </c>
      <c r="B192" s="11" t="s">
        <v>33</v>
      </c>
      <c r="C192" s="12" t="s">
        <v>32</v>
      </c>
      <c r="D192" s="23" t="s">
        <v>31</v>
      </c>
      <c r="E192" s="11" t="s">
        <v>30</v>
      </c>
      <c r="F192" s="11" t="str">
        <f>HYPERLINK("http://dx.doi.org/10.1145/3056540.3076192","http://dx.doi.org/10.1145/3056540.3076192")</f>
        <v>http://dx.doi.org/10.1145/3056540.3076192</v>
      </c>
      <c r="G192" s="11">
        <v>1</v>
      </c>
      <c r="H192" s="11">
        <v>2017</v>
      </c>
      <c r="I192" s="18" t="s">
        <v>927</v>
      </c>
      <c r="J192" s="7" t="str">
        <f t="shared" si="5"/>
        <v>PDF</v>
      </c>
    </row>
    <row r="193" spans="1:10" ht="21.75" customHeight="1" x14ac:dyDescent="0.25">
      <c r="A193" s="7">
        <v>192</v>
      </c>
      <c r="B193" s="11" t="s">
        <v>29</v>
      </c>
      <c r="C193" s="12" t="s">
        <v>28</v>
      </c>
      <c r="D193" s="23" t="s">
        <v>27</v>
      </c>
      <c r="E193" s="11" t="s">
        <v>26</v>
      </c>
      <c r="F193" s="11" t="str">
        <f>HYPERLINK("http://dx.doi.org/10.1016/j.procir.2016.05.102","http://dx.doi.org/10.1016/j.procir.2016.05.102")</f>
        <v>http://dx.doi.org/10.1016/j.procir.2016.05.102</v>
      </c>
      <c r="G193" s="11">
        <v>1</v>
      </c>
      <c r="H193" s="11">
        <v>2016</v>
      </c>
      <c r="I193" s="14" t="s">
        <v>925</v>
      </c>
      <c r="J193" s="7" t="str">
        <f t="shared" si="5"/>
        <v>PDF</v>
      </c>
    </row>
    <row r="194" spans="1:10" ht="21.75" customHeight="1" x14ac:dyDescent="0.25">
      <c r="A194" s="7">
        <v>193</v>
      </c>
      <c r="B194" s="11" t="s">
        <v>25</v>
      </c>
      <c r="C194" s="12" t="s">
        <v>24</v>
      </c>
      <c r="D194" s="23" t="s">
        <v>23</v>
      </c>
      <c r="E194" s="11" t="s">
        <v>22</v>
      </c>
      <c r="F194" s="11" t="str">
        <f>HYPERLINK("http://dx.doi.org/10.1016/j.procir.2016.11.011","http://dx.doi.org/10.1016/j.procir.2016.11.011")</f>
        <v>http://dx.doi.org/10.1016/j.procir.2016.11.011</v>
      </c>
      <c r="G194" s="11">
        <v>1</v>
      </c>
      <c r="H194" s="11">
        <v>2016</v>
      </c>
      <c r="I194" s="14" t="s">
        <v>926</v>
      </c>
      <c r="J194" s="7" t="str">
        <f t="shared" ref="J194:J256" si="6">IF(OR(I194="",I194="NA"),"",HYPERLINK("./PDF/"&amp;I194&amp;".pdf","PDF"))</f>
        <v>PDF</v>
      </c>
    </row>
    <row r="195" spans="1:10" ht="21.75" customHeight="1" x14ac:dyDescent="0.25">
      <c r="A195" s="7">
        <v>194</v>
      </c>
      <c r="B195" s="10" t="s">
        <v>1702</v>
      </c>
      <c r="C195" s="12" t="s">
        <v>1704</v>
      </c>
      <c r="D195" s="23" t="s">
        <v>1705</v>
      </c>
      <c r="E195" s="11" t="s">
        <v>1706</v>
      </c>
      <c r="F195" s="15" t="s">
        <v>1707</v>
      </c>
      <c r="G195" s="11">
        <v>0</v>
      </c>
      <c r="H195" s="11">
        <v>2020</v>
      </c>
      <c r="J195" s="7" t="str">
        <f t="shared" si="6"/>
        <v/>
      </c>
    </row>
    <row r="196" spans="1:10" ht="21.75" customHeight="1" x14ac:dyDescent="0.25">
      <c r="A196" s="7">
        <v>195</v>
      </c>
      <c r="B196" s="10" t="s">
        <v>1708</v>
      </c>
      <c r="C196" s="12" t="s">
        <v>1710</v>
      </c>
      <c r="D196" s="23" t="s">
        <v>1711</v>
      </c>
      <c r="E196" s="11" t="s">
        <v>1712</v>
      </c>
      <c r="F196" s="15" t="s">
        <v>1713</v>
      </c>
      <c r="G196" s="11">
        <v>1</v>
      </c>
      <c r="H196" s="11">
        <v>2024</v>
      </c>
      <c r="I196" s="14" t="s">
        <v>2145</v>
      </c>
      <c r="J196" s="7" t="str">
        <f t="shared" si="6"/>
        <v>PDF</v>
      </c>
    </row>
    <row r="197" spans="1:10" ht="21.75" customHeight="1" x14ac:dyDescent="0.25">
      <c r="A197" s="7">
        <v>196</v>
      </c>
      <c r="B197" s="10" t="s">
        <v>1714</v>
      </c>
      <c r="C197" s="12" t="s">
        <v>1716</v>
      </c>
      <c r="D197" s="23" t="s">
        <v>1717</v>
      </c>
      <c r="E197" s="11" t="s">
        <v>1718</v>
      </c>
      <c r="F197" s="15" t="s">
        <v>1719</v>
      </c>
      <c r="G197" s="11">
        <v>1</v>
      </c>
      <c r="H197" s="11">
        <v>2023</v>
      </c>
      <c r="I197" s="18" t="s">
        <v>2146</v>
      </c>
      <c r="J197" s="7" t="str">
        <f t="shared" si="6"/>
        <v>PDF</v>
      </c>
    </row>
    <row r="198" spans="1:10" ht="21.75" customHeight="1" x14ac:dyDescent="0.25">
      <c r="A198" s="7">
        <v>197</v>
      </c>
      <c r="B198" s="10" t="s">
        <v>1720</v>
      </c>
      <c r="C198" s="12" t="s">
        <v>1722</v>
      </c>
      <c r="D198" s="23" t="s">
        <v>1723</v>
      </c>
      <c r="E198" s="11" t="s">
        <v>1724</v>
      </c>
      <c r="F198" s="15" t="s">
        <v>1725</v>
      </c>
      <c r="G198" s="11">
        <v>1</v>
      </c>
      <c r="H198" s="11">
        <v>2020</v>
      </c>
      <c r="I198" s="14" t="s">
        <v>2147</v>
      </c>
      <c r="J198" s="7" t="str">
        <f t="shared" si="6"/>
        <v>PDF</v>
      </c>
    </row>
    <row r="199" spans="1:10" ht="21.75" customHeight="1" x14ac:dyDescent="0.25">
      <c r="A199" s="7">
        <v>198</v>
      </c>
      <c r="B199" s="10" t="s">
        <v>1726</v>
      </c>
      <c r="C199" s="12" t="s">
        <v>1728</v>
      </c>
      <c r="D199" s="23" t="s">
        <v>1729</v>
      </c>
      <c r="E199" s="11" t="s">
        <v>1730</v>
      </c>
      <c r="F199" s="15" t="s">
        <v>1731</v>
      </c>
      <c r="G199" s="11">
        <v>1</v>
      </c>
      <c r="H199" s="11">
        <v>2018</v>
      </c>
      <c r="I199" s="14" t="s">
        <v>2148</v>
      </c>
      <c r="J199" s="7" t="str">
        <f t="shared" si="6"/>
        <v>PDF</v>
      </c>
    </row>
    <row r="200" spans="1:10" ht="21.75" customHeight="1" x14ac:dyDescent="0.25">
      <c r="A200" s="7">
        <v>199</v>
      </c>
      <c r="B200" s="10" t="s">
        <v>1732</v>
      </c>
      <c r="C200" s="12" t="s">
        <v>1734</v>
      </c>
      <c r="D200" s="23" t="s">
        <v>1735</v>
      </c>
      <c r="E200" s="11" t="s">
        <v>1736</v>
      </c>
      <c r="F200" s="15" t="s">
        <v>1737</v>
      </c>
      <c r="G200" s="11">
        <v>1</v>
      </c>
      <c r="H200" s="11">
        <v>2021</v>
      </c>
      <c r="I200" s="14" t="s">
        <v>2149</v>
      </c>
      <c r="J200" s="7" t="str">
        <f t="shared" si="6"/>
        <v>PDF</v>
      </c>
    </row>
    <row r="201" spans="1:10" ht="21.75" customHeight="1" x14ac:dyDescent="0.25">
      <c r="A201" s="7">
        <v>200</v>
      </c>
      <c r="B201" s="10" t="s">
        <v>1738</v>
      </c>
      <c r="C201" s="12" t="s">
        <v>1740</v>
      </c>
      <c r="D201" s="23" t="s">
        <v>1741</v>
      </c>
      <c r="E201" s="52" t="s">
        <v>2151</v>
      </c>
      <c r="F201" s="11" t="s">
        <v>785</v>
      </c>
      <c r="G201" s="11">
        <v>1</v>
      </c>
      <c r="H201" s="11">
        <v>2016</v>
      </c>
      <c r="I201" s="14" t="s">
        <v>2150</v>
      </c>
      <c r="J201" s="7" t="str">
        <f t="shared" si="6"/>
        <v>PDF</v>
      </c>
    </row>
    <row r="202" spans="1:10" ht="21.75" customHeight="1" x14ac:dyDescent="0.25">
      <c r="A202" s="7">
        <v>201</v>
      </c>
      <c r="B202" s="10" t="s">
        <v>1742</v>
      </c>
      <c r="C202" s="12" t="s">
        <v>1744</v>
      </c>
      <c r="D202" s="23" t="s">
        <v>1745</v>
      </c>
      <c r="E202" s="11" t="s">
        <v>1746</v>
      </c>
      <c r="F202" s="15" t="s">
        <v>1747</v>
      </c>
      <c r="G202" s="11">
        <v>1</v>
      </c>
      <c r="H202" s="11">
        <v>2024</v>
      </c>
      <c r="I202" s="14" t="s">
        <v>2152</v>
      </c>
      <c r="J202" s="7" t="str">
        <f t="shared" si="6"/>
        <v>PDF</v>
      </c>
    </row>
    <row r="203" spans="1:10" ht="21.75" customHeight="1" x14ac:dyDescent="0.25">
      <c r="A203" s="7">
        <v>202</v>
      </c>
      <c r="B203" s="10" t="s">
        <v>1748</v>
      </c>
      <c r="C203" s="12" t="s">
        <v>1750</v>
      </c>
      <c r="D203" s="23" t="s">
        <v>1751</v>
      </c>
      <c r="E203" s="11" t="s">
        <v>1752</v>
      </c>
      <c r="F203" s="15" t="s">
        <v>1753</v>
      </c>
      <c r="G203" s="11">
        <v>0</v>
      </c>
      <c r="H203" s="11">
        <v>2024</v>
      </c>
      <c r="J203" s="7" t="str">
        <f t="shared" si="6"/>
        <v/>
      </c>
    </row>
    <row r="204" spans="1:10" ht="21.75" customHeight="1" x14ac:dyDescent="0.25">
      <c r="A204" s="7">
        <v>203</v>
      </c>
      <c r="B204" s="10" t="s">
        <v>1754</v>
      </c>
      <c r="C204" s="12" t="s">
        <v>1756</v>
      </c>
      <c r="D204" s="23" t="s">
        <v>1757</v>
      </c>
      <c r="E204" s="11" t="s">
        <v>1758</v>
      </c>
      <c r="F204" s="15" t="s">
        <v>1759</v>
      </c>
      <c r="G204" s="11">
        <v>1</v>
      </c>
      <c r="H204" s="11">
        <v>2019</v>
      </c>
      <c r="I204" s="14" t="s">
        <v>2153</v>
      </c>
      <c r="J204" s="7" t="str">
        <f t="shared" si="6"/>
        <v>PDF</v>
      </c>
    </row>
    <row r="205" spans="1:10" ht="21.75" customHeight="1" x14ac:dyDescent="0.25">
      <c r="A205" s="7">
        <v>204</v>
      </c>
      <c r="B205" s="10" t="s">
        <v>1760</v>
      </c>
      <c r="C205" s="12" t="s">
        <v>1762</v>
      </c>
      <c r="D205" s="23" t="s">
        <v>1763</v>
      </c>
      <c r="E205" s="11" t="s">
        <v>1764</v>
      </c>
      <c r="F205" s="15" t="s">
        <v>1765</v>
      </c>
      <c r="G205" s="11">
        <v>1</v>
      </c>
      <c r="H205" s="11">
        <v>2021</v>
      </c>
      <c r="I205" s="14" t="s">
        <v>2154</v>
      </c>
      <c r="J205" s="7" t="str">
        <f t="shared" si="6"/>
        <v>PDF</v>
      </c>
    </row>
    <row r="206" spans="1:10" ht="21.75" customHeight="1" x14ac:dyDescent="0.25">
      <c r="A206" s="7">
        <v>205</v>
      </c>
      <c r="B206" s="10" t="s">
        <v>1766</v>
      </c>
      <c r="C206" s="12" t="s">
        <v>1768</v>
      </c>
      <c r="D206" s="23" t="s">
        <v>1769</v>
      </c>
      <c r="E206" s="11" t="s">
        <v>1770</v>
      </c>
      <c r="F206" s="15" t="s">
        <v>1771</v>
      </c>
      <c r="G206" s="11">
        <v>1</v>
      </c>
      <c r="H206" s="11">
        <v>2023</v>
      </c>
      <c r="I206" s="14" t="s">
        <v>2155</v>
      </c>
      <c r="J206" s="7" t="str">
        <f t="shared" si="6"/>
        <v>PDF</v>
      </c>
    </row>
    <row r="207" spans="1:10" ht="21.75" customHeight="1" x14ac:dyDescent="0.25">
      <c r="A207" s="7">
        <v>206</v>
      </c>
      <c r="B207" s="10" t="s">
        <v>1772</v>
      </c>
      <c r="C207" s="12" t="s">
        <v>1774</v>
      </c>
      <c r="D207" s="23" t="s">
        <v>1775</v>
      </c>
      <c r="E207" s="11" t="s">
        <v>1776</v>
      </c>
      <c r="F207" s="15" t="s">
        <v>1777</v>
      </c>
      <c r="G207" s="11">
        <v>1</v>
      </c>
      <c r="H207" s="11">
        <v>2025</v>
      </c>
      <c r="I207" s="14" t="s">
        <v>2156</v>
      </c>
      <c r="J207" s="7" t="str">
        <f t="shared" si="6"/>
        <v>PDF</v>
      </c>
    </row>
    <row r="208" spans="1:10" ht="21.75" customHeight="1" x14ac:dyDescent="0.25">
      <c r="A208" s="7">
        <v>207</v>
      </c>
      <c r="B208" s="10" t="s">
        <v>1778</v>
      </c>
      <c r="C208" s="12" t="s">
        <v>1780</v>
      </c>
      <c r="D208" s="23" t="s">
        <v>1781</v>
      </c>
      <c r="E208" s="11" t="s">
        <v>1782</v>
      </c>
      <c r="F208" s="15" t="s">
        <v>1783</v>
      </c>
      <c r="G208" s="11">
        <v>1</v>
      </c>
      <c r="H208" s="11">
        <v>2022</v>
      </c>
      <c r="I208" s="14" t="s">
        <v>2157</v>
      </c>
      <c r="J208" s="7" t="str">
        <f t="shared" si="6"/>
        <v>PDF</v>
      </c>
    </row>
    <row r="209" spans="1:10" ht="21.75" customHeight="1" x14ac:dyDescent="0.25">
      <c r="A209" s="7">
        <v>208</v>
      </c>
      <c r="B209" s="10" t="s">
        <v>1784</v>
      </c>
      <c r="C209" s="12" t="s">
        <v>1786</v>
      </c>
      <c r="D209" s="23" t="s">
        <v>1787</v>
      </c>
      <c r="E209" s="11" t="s">
        <v>1788</v>
      </c>
      <c r="F209" s="15" t="s">
        <v>1789</v>
      </c>
      <c r="G209" s="11">
        <v>1</v>
      </c>
      <c r="H209" s="11">
        <v>2024</v>
      </c>
      <c r="I209" s="14" t="s">
        <v>2158</v>
      </c>
      <c r="J209" s="7" t="str">
        <f t="shared" si="6"/>
        <v>PDF</v>
      </c>
    </row>
    <row r="210" spans="1:10" ht="21.75" customHeight="1" x14ac:dyDescent="0.25">
      <c r="A210" s="7">
        <v>209</v>
      </c>
      <c r="B210" s="10" t="s">
        <v>1790</v>
      </c>
      <c r="C210" s="12" t="s">
        <v>1792</v>
      </c>
      <c r="D210" s="23" t="s">
        <v>1793</v>
      </c>
      <c r="E210" s="11" t="s">
        <v>1794</v>
      </c>
      <c r="F210" s="15" t="s">
        <v>1795</v>
      </c>
      <c r="G210" s="11">
        <v>1</v>
      </c>
      <c r="H210" s="11">
        <v>2024</v>
      </c>
      <c r="I210" s="14" t="s">
        <v>2159</v>
      </c>
      <c r="J210" s="7" t="str">
        <f t="shared" si="6"/>
        <v>PDF</v>
      </c>
    </row>
    <row r="211" spans="1:10" ht="21.75" customHeight="1" x14ac:dyDescent="0.25">
      <c r="A211" s="7">
        <v>210</v>
      </c>
      <c r="B211" s="10" t="s">
        <v>1796</v>
      </c>
      <c r="C211" s="12" t="s">
        <v>1798</v>
      </c>
      <c r="D211" s="23" t="s">
        <v>1799</v>
      </c>
      <c r="E211" s="11" t="s">
        <v>1800</v>
      </c>
      <c r="F211" s="15" t="s">
        <v>1801</v>
      </c>
      <c r="G211" s="11">
        <v>1</v>
      </c>
      <c r="H211" s="11">
        <v>2020</v>
      </c>
      <c r="I211" s="14" t="s">
        <v>2160</v>
      </c>
      <c r="J211" s="7" t="str">
        <f t="shared" si="6"/>
        <v>PDF</v>
      </c>
    </row>
    <row r="212" spans="1:10" ht="21.75" customHeight="1" x14ac:dyDescent="0.25">
      <c r="A212" s="7">
        <v>211</v>
      </c>
      <c r="B212" s="10" t="s">
        <v>1802</v>
      </c>
      <c r="C212" s="12" t="s">
        <v>1804</v>
      </c>
      <c r="D212" s="23" t="s">
        <v>1805</v>
      </c>
      <c r="E212" s="11" t="s">
        <v>1806</v>
      </c>
      <c r="F212" s="15" t="s">
        <v>1807</v>
      </c>
      <c r="G212" s="11">
        <v>0</v>
      </c>
      <c r="H212" s="11">
        <v>2024</v>
      </c>
      <c r="J212" s="7" t="str">
        <f t="shared" si="6"/>
        <v/>
      </c>
    </row>
    <row r="213" spans="1:10" ht="21.75" customHeight="1" x14ac:dyDescent="0.25">
      <c r="A213" s="7">
        <v>212</v>
      </c>
      <c r="B213" s="10" t="s">
        <v>1808</v>
      </c>
      <c r="C213" s="12" t="s">
        <v>1810</v>
      </c>
      <c r="D213" s="23" t="s">
        <v>1811</v>
      </c>
      <c r="E213" s="11" t="s">
        <v>1812</v>
      </c>
      <c r="F213" s="15" t="s">
        <v>1813</v>
      </c>
      <c r="G213" s="11">
        <v>1</v>
      </c>
      <c r="H213" s="11">
        <v>2021</v>
      </c>
      <c r="I213" s="14" t="s">
        <v>2161</v>
      </c>
      <c r="J213" s="7" t="str">
        <f t="shared" si="6"/>
        <v>PDF</v>
      </c>
    </row>
    <row r="214" spans="1:10" ht="21.75" customHeight="1" x14ac:dyDescent="0.25">
      <c r="A214" s="7">
        <v>213</v>
      </c>
      <c r="B214" s="10" t="s">
        <v>1814</v>
      </c>
      <c r="C214" s="12" t="s">
        <v>1816</v>
      </c>
      <c r="D214" s="23" t="s">
        <v>1817</v>
      </c>
      <c r="E214" s="11" t="s">
        <v>1818</v>
      </c>
      <c r="F214" s="15" t="s">
        <v>1819</v>
      </c>
      <c r="G214" s="11">
        <v>0</v>
      </c>
      <c r="H214" s="11">
        <v>2024</v>
      </c>
      <c r="J214" s="7" t="str">
        <f t="shared" si="6"/>
        <v/>
      </c>
    </row>
    <row r="215" spans="1:10" ht="21.75" customHeight="1" x14ac:dyDescent="0.25">
      <c r="A215" s="7">
        <v>214</v>
      </c>
      <c r="B215" s="10" t="s">
        <v>1820</v>
      </c>
      <c r="C215" s="12" t="s">
        <v>1822</v>
      </c>
      <c r="D215" s="23" t="s">
        <v>1823</v>
      </c>
      <c r="E215" s="11" t="s">
        <v>1824</v>
      </c>
      <c r="F215" s="15" t="s">
        <v>1825</v>
      </c>
      <c r="G215" s="11">
        <v>1</v>
      </c>
      <c r="H215" s="11">
        <v>2020</v>
      </c>
      <c r="I215" s="14" t="s">
        <v>2162</v>
      </c>
      <c r="J215" s="7" t="str">
        <f t="shared" si="6"/>
        <v>PDF</v>
      </c>
    </row>
    <row r="216" spans="1:10" ht="21.75" customHeight="1" x14ac:dyDescent="0.25">
      <c r="A216" s="7">
        <v>215</v>
      </c>
      <c r="B216" s="10" t="s">
        <v>1826</v>
      </c>
      <c r="C216" s="12" t="s">
        <v>1828</v>
      </c>
      <c r="D216" s="23" t="s">
        <v>1829</v>
      </c>
      <c r="E216" s="11" t="s">
        <v>1830</v>
      </c>
      <c r="F216" s="15" t="s">
        <v>1831</v>
      </c>
      <c r="G216" s="11">
        <v>1</v>
      </c>
      <c r="H216" s="11">
        <v>2022</v>
      </c>
      <c r="I216" s="53" t="s">
        <v>2163</v>
      </c>
      <c r="J216" s="7" t="str">
        <f t="shared" si="6"/>
        <v>PDF</v>
      </c>
    </row>
    <row r="217" spans="1:10" ht="21.75" customHeight="1" x14ac:dyDescent="0.25">
      <c r="A217" s="7">
        <v>216</v>
      </c>
      <c r="B217" s="10" t="s">
        <v>1832</v>
      </c>
      <c r="C217" s="12" t="s">
        <v>1834</v>
      </c>
      <c r="D217" s="23" t="s">
        <v>1835</v>
      </c>
      <c r="E217" s="11" t="s">
        <v>1836</v>
      </c>
      <c r="F217" s="15" t="s">
        <v>1837</v>
      </c>
      <c r="G217" s="11">
        <v>1</v>
      </c>
      <c r="H217" s="11">
        <v>2025</v>
      </c>
      <c r="I217" s="14" t="s">
        <v>2164</v>
      </c>
      <c r="J217" s="7" t="str">
        <f t="shared" si="6"/>
        <v>PDF</v>
      </c>
    </row>
    <row r="218" spans="1:10" ht="21.75" customHeight="1" x14ac:dyDescent="0.25">
      <c r="A218" s="7">
        <v>217</v>
      </c>
      <c r="B218" s="10" t="s">
        <v>1838</v>
      </c>
      <c r="C218" s="12" t="s">
        <v>1840</v>
      </c>
      <c r="D218" s="23" t="s">
        <v>1841</v>
      </c>
      <c r="E218" s="11" t="s">
        <v>1842</v>
      </c>
      <c r="F218" s="15" t="s">
        <v>1843</v>
      </c>
      <c r="G218" s="11">
        <v>1</v>
      </c>
      <c r="H218" s="11">
        <v>2021</v>
      </c>
      <c r="I218" s="14" t="s">
        <v>2165</v>
      </c>
      <c r="J218" s="7" t="str">
        <f t="shared" si="6"/>
        <v>PDF</v>
      </c>
    </row>
    <row r="219" spans="1:10" ht="21.75" customHeight="1" x14ac:dyDescent="0.25">
      <c r="A219" s="7">
        <v>218</v>
      </c>
      <c r="B219" s="10" t="s">
        <v>1844</v>
      </c>
      <c r="C219" s="12" t="s">
        <v>1846</v>
      </c>
      <c r="D219" s="23" t="s">
        <v>1847</v>
      </c>
      <c r="E219" s="11" t="s">
        <v>1848</v>
      </c>
      <c r="F219" s="15" t="s">
        <v>1849</v>
      </c>
      <c r="G219" s="11">
        <v>1</v>
      </c>
      <c r="H219" s="11">
        <v>2022</v>
      </c>
      <c r="I219" s="14" t="s">
        <v>2166</v>
      </c>
      <c r="J219" s="7" t="str">
        <f t="shared" si="6"/>
        <v>PDF</v>
      </c>
    </row>
    <row r="220" spans="1:10" ht="21.75" customHeight="1" x14ac:dyDescent="0.25">
      <c r="A220" s="7">
        <v>219</v>
      </c>
      <c r="B220" s="10" t="s">
        <v>1850</v>
      </c>
      <c r="C220" s="12" t="s">
        <v>1852</v>
      </c>
      <c r="D220" s="23" t="s">
        <v>1853</v>
      </c>
      <c r="E220" s="11" t="s">
        <v>1854</v>
      </c>
      <c r="F220" s="15" t="s">
        <v>1855</v>
      </c>
      <c r="G220" s="11">
        <v>1</v>
      </c>
      <c r="H220" s="11">
        <v>2023</v>
      </c>
      <c r="I220" s="14" t="s">
        <v>2167</v>
      </c>
      <c r="J220" s="7" t="str">
        <f t="shared" si="6"/>
        <v>PDF</v>
      </c>
    </row>
    <row r="221" spans="1:10" ht="21.75" customHeight="1" x14ac:dyDescent="0.25">
      <c r="A221" s="7">
        <v>220</v>
      </c>
      <c r="B221" s="10" t="s">
        <v>1856</v>
      </c>
      <c r="C221" s="12" t="s">
        <v>1858</v>
      </c>
      <c r="D221" s="23" t="s">
        <v>1859</v>
      </c>
      <c r="E221" s="11" t="s">
        <v>1860</v>
      </c>
      <c r="F221" s="15" t="s">
        <v>1861</v>
      </c>
      <c r="G221" s="11">
        <v>1</v>
      </c>
      <c r="H221" s="11">
        <v>2022</v>
      </c>
      <c r="I221" s="14" t="s">
        <v>2168</v>
      </c>
      <c r="J221" s="7" t="str">
        <f t="shared" si="6"/>
        <v>PDF</v>
      </c>
    </row>
    <row r="222" spans="1:10" ht="21.75" customHeight="1" x14ac:dyDescent="0.25">
      <c r="A222" s="7">
        <v>221</v>
      </c>
      <c r="B222" s="10" t="s">
        <v>1862</v>
      </c>
      <c r="C222" s="12" t="s">
        <v>1864</v>
      </c>
      <c r="D222" s="23" t="s">
        <v>1865</v>
      </c>
      <c r="E222" s="11" t="s">
        <v>1866</v>
      </c>
      <c r="F222" s="15" t="s">
        <v>1867</v>
      </c>
      <c r="G222" s="11">
        <v>1</v>
      </c>
      <c r="H222" s="11">
        <v>2024</v>
      </c>
      <c r="I222" s="14" t="s">
        <v>2169</v>
      </c>
      <c r="J222" s="7" t="str">
        <f t="shared" si="6"/>
        <v>PDF</v>
      </c>
    </row>
    <row r="223" spans="1:10" ht="21.75" customHeight="1" x14ac:dyDescent="0.25">
      <c r="A223" s="7">
        <v>222</v>
      </c>
      <c r="B223" s="10" t="s">
        <v>1868</v>
      </c>
      <c r="C223" s="12" t="s">
        <v>1870</v>
      </c>
      <c r="D223" s="23" t="s">
        <v>1871</v>
      </c>
      <c r="E223" s="11" t="s">
        <v>1872</v>
      </c>
      <c r="F223" s="15" t="s">
        <v>1873</v>
      </c>
      <c r="G223" s="11">
        <v>1</v>
      </c>
      <c r="H223" s="11">
        <v>2020</v>
      </c>
      <c r="I223" s="14" t="s">
        <v>2170</v>
      </c>
      <c r="J223" s="7" t="str">
        <f t="shared" si="6"/>
        <v>PDF</v>
      </c>
    </row>
    <row r="224" spans="1:10" ht="21.75" customHeight="1" x14ac:dyDescent="0.25">
      <c r="A224" s="7">
        <v>223</v>
      </c>
      <c r="B224" s="10" t="s">
        <v>1874</v>
      </c>
      <c r="C224" s="12" t="s">
        <v>1876</v>
      </c>
      <c r="D224" s="23" t="s">
        <v>1877</v>
      </c>
      <c r="E224" s="11" t="s">
        <v>1878</v>
      </c>
      <c r="F224" s="15" t="s">
        <v>1879</v>
      </c>
      <c r="G224" s="11">
        <v>1</v>
      </c>
      <c r="H224" s="11">
        <v>2024</v>
      </c>
      <c r="I224" s="14" t="s">
        <v>2171</v>
      </c>
      <c r="J224" s="7" t="str">
        <f t="shared" si="6"/>
        <v>PDF</v>
      </c>
    </row>
    <row r="225" spans="1:10" ht="21.75" customHeight="1" x14ac:dyDescent="0.25">
      <c r="A225" s="7">
        <v>224</v>
      </c>
      <c r="B225" s="10" t="s">
        <v>1880</v>
      </c>
      <c r="C225" s="12" t="s">
        <v>1882</v>
      </c>
      <c r="D225" s="23" t="s">
        <v>1883</v>
      </c>
      <c r="E225" s="11" t="s">
        <v>1884</v>
      </c>
      <c r="F225" s="15" t="s">
        <v>1885</v>
      </c>
      <c r="G225" s="11">
        <v>1</v>
      </c>
      <c r="H225" s="11">
        <v>2020</v>
      </c>
      <c r="I225" s="14" t="s">
        <v>2172</v>
      </c>
      <c r="J225" s="7" t="str">
        <f t="shared" si="6"/>
        <v>PDF</v>
      </c>
    </row>
    <row r="226" spans="1:10" ht="21.75" customHeight="1" x14ac:dyDescent="0.25">
      <c r="A226" s="7">
        <v>225</v>
      </c>
      <c r="B226" s="10" t="s">
        <v>1886</v>
      </c>
      <c r="C226" s="12" t="s">
        <v>1888</v>
      </c>
      <c r="D226" s="23" t="s">
        <v>1889</v>
      </c>
      <c r="E226" s="11" t="s">
        <v>1890</v>
      </c>
      <c r="F226" s="15" t="s">
        <v>1891</v>
      </c>
      <c r="G226" s="11">
        <v>1</v>
      </c>
      <c r="H226" s="11">
        <v>2025</v>
      </c>
      <c r="I226" s="14" t="s">
        <v>2173</v>
      </c>
      <c r="J226" s="7" t="str">
        <f t="shared" si="6"/>
        <v>PDF</v>
      </c>
    </row>
    <row r="227" spans="1:10" ht="21.75" customHeight="1" x14ac:dyDescent="0.25">
      <c r="A227" s="7">
        <v>226</v>
      </c>
      <c r="B227" s="10" t="s">
        <v>1892</v>
      </c>
      <c r="C227" s="12" t="s">
        <v>1894</v>
      </c>
      <c r="D227" s="23" t="s">
        <v>1895</v>
      </c>
      <c r="E227" s="11" t="s">
        <v>1896</v>
      </c>
      <c r="F227" s="15" t="s">
        <v>1897</v>
      </c>
      <c r="G227" s="11">
        <v>1</v>
      </c>
      <c r="H227" s="11">
        <v>2021</v>
      </c>
      <c r="I227" s="14" t="s">
        <v>2174</v>
      </c>
      <c r="J227" s="7" t="str">
        <f t="shared" si="6"/>
        <v>PDF</v>
      </c>
    </row>
    <row r="228" spans="1:10" ht="21.75" customHeight="1" x14ac:dyDescent="0.25">
      <c r="A228" s="7">
        <v>227</v>
      </c>
      <c r="B228" s="10" t="s">
        <v>1898</v>
      </c>
      <c r="C228" s="12" t="s">
        <v>1900</v>
      </c>
      <c r="D228" s="23" t="s">
        <v>1901</v>
      </c>
      <c r="E228" s="11" t="s">
        <v>1902</v>
      </c>
      <c r="F228" s="15" t="s">
        <v>1903</v>
      </c>
      <c r="G228" s="11">
        <v>0</v>
      </c>
      <c r="H228" s="11">
        <v>2019</v>
      </c>
      <c r="J228" s="7" t="str">
        <f t="shared" si="6"/>
        <v/>
      </c>
    </row>
    <row r="229" spans="1:10" ht="21.75" customHeight="1" x14ac:dyDescent="0.25">
      <c r="A229" s="7">
        <v>228</v>
      </c>
      <c r="B229" s="10" t="s">
        <v>1904</v>
      </c>
      <c r="C229" s="12" t="s">
        <v>1906</v>
      </c>
      <c r="D229" s="23" t="s">
        <v>1907</v>
      </c>
      <c r="E229" s="11" t="s">
        <v>1908</v>
      </c>
      <c r="F229" s="15" t="s">
        <v>1909</v>
      </c>
      <c r="G229" s="11">
        <v>1</v>
      </c>
      <c r="H229" s="11">
        <v>2021</v>
      </c>
      <c r="I229" s="14" t="s">
        <v>2175</v>
      </c>
      <c r="J229" s="7" t="str">
        <f t="shared" si="6"/>
        <v>PDF</v>
      </c>
    </row>
    <row r="230" spans="1:10" ht="21.75" customHeight="1" x14ac:dyDescent="0.25">
      <c r="A230" s="7">
        <v>229</v>
      </c>
      <c r="B230" s="10" t="s">
        <v>1910</v>
      </c>
      <c r="C230" s="12" t="s">
        <v>1912</v>
      </c>
      <c r="D230" s="23" t="s">
        <v>1913</v>
      </c>
      <c r="E230" s="11" t="s">
        <v>785</v>
      </c>
      <c r="F230" s="11" t="s">
        <v>785</v>
      </c>
      <c r="G230" s="11">
        <v>0</v>
      </c>
      <c r="H230" s="11">
        <v>2018</v>
      </c>
      <c r="J230" s="7" t="str">
        <f t="shared" si="6"/>
        <v/>
      </c>
    </row>
    <row r="231" spans="1:10" ht="21.75" customHeight="1" x14ac:dyDescent="0.25">
      <c r="A231" s="7">
        <v>230</v>
      </c>
      <c r="B231" s="10" t="s">
        <v>1914</v>
      </c>
      <c r="C231" s="12" t="s">
        <v>1916</v>
      </c>
      <c r="D231" s="23" t="s">
        <v>1917</v>
      </c>
      <c r="E231" s="11" t="s">
        <v>1918</v>
      </c>
      <c r="F231" s="15" t="s">
        <v>1919</v>
      </c>
      <c r="G231" s="11">
        <v>0</v>
      </c>
      <c r="H231" s="11">
        <v>2021</v>
      </c>
      <c r="J231" s="7" t="str">
        <f t="shared" si="6"/>
        <v/>
      </c>
    </row>
    <row r="232" spans="1:10" ht="21.75" customHeight="1" x14ac:dyDescent="0.25">
      <c r="A232" s="7">
        <v>231</v>
      </c>
      <c r="B232" s="10" t="s">
        <v>1920</v>
      </c>
      <c r="C232" s="12" t="s">
        <v>1922</v>
      </c>
      <c r="D232" s="23" t="s">
        <v>1923</v>
      </c>
      <c r="E232" s="11" t="s">
        <v>1924</v>
      </c>
      <c r="F232" s="15" t="s">
        <v>1925</v>
      </c>
      <c r="G232" s="11">
        <v>1</v>
      </c>
      <c r="H232" s="11">
        <v>2025</v>
      </c>
      <c r="I232" s="14" t="s">
        <v>2176</v>
      </c>
      <c r="J232" s="7" t="str">
        <f t="shared" si="6"/>
        <v>PDF</v>
      </c>
    </row>
    <row r="233" spans="1:10" ht="21.75" customHeight="1" x14ac:dyDescent="0.25">
      <c r="A233" s="7">
        <v>232</v>
      </c>
      <c r="B233" s="10" t="s">
        <v>1926</v>
      </c>
      <c r="C233" s="12" t="s">
        <v>1928</v>
      </c>
      <c r="D233" s="23" t="s">
        <v>1929</v>
      </c>
      <c r="E233" s="11" t="s">
        <v>1930</v>
      </c>
      <c r="F233" s="15" t="s">
        <v>1931</v>
      </c>
      <c r="G233" s="11">
        <v>1</v>
      </c>
      <c r="H233" s="11">
        <v>2022</v>
      </c>
      <c r="I233" s="14" t="s">
        <v>2177</v>
      </c>
      <c r="J233" s="7" t="str">
        <f t="shared" si="6"/>
        <v>PDF</v>
      </c>
    </row>
    <row r="234" spans="1:10" ht="21.75" customHeight="1" x14ac:dyDescent="0.25">
      <c r="A234" s="7">
        <v>233</v>
      </c>
      <c r="B234" s="10" t="s">
        <v>1932</v>
      </c>
      <c r="C234" s="12" t="s">
        <v>1934</v>
      </c>
      <c r="D234" s="23" t="s">
        <v>1935</v>
      </c>
      <c r="E234" s="13" t="s">
        <v>1936</v>
      </c>
      <c r="F234" s="15" t="s">
        <v>1937</v>
      </c>
      <c r="G234" s="11">
        <v>1</v>
      </c>
      <c r="H234" s="11">
        <v>2022</v>
      </c>
      <c r="I234" s="14" t="s">
        <v>2178</v>
      </c>
      <c r="J234" s="7" t="str">
        <f t="shared" si="6"/>
        <v>PDF</v>
      </c>
    </row>
    <row r="235" spans="1:10" ht="21.75" customHeight="1" x14ac:dyDescent="0.25">
      <c r="A235" s="7">
        <v>234</v>
      </c>
      <c r="B235" s="10" t="s">
        <v>1938</v>
      </c>
      <c r="C235" s="12" t="s">
        <v>1940</v>
      </c>
      <c r="D235" s="23" t="s">
        <v>1941</v>
      </c>
      <c r="E235" s="11" t="s">
        <v>1942</v>
      </c>
      <c r="F235" s="15" t="s">
        <v>1943</v>
      </c>
      <c r="G235" s="11">
        <v>0</v>
      </c>
      <c r="H235" s="11">
        <v>2022</v>
      </c>
      <c r="J235" s="7" t="str">
        <f t="shared" si="6"/>
        <v/>
      </c>
    </row>
    <row r="236" spans="1:10" ht="21.75" customHeight="1" x14ac:dyDescent="0.25">
      <c r="A236" s="7">
        <v>235</v>
      </c>
      <c r="B236" s="10" t="s">
        <v>1944</v>
      </c>
      <c r="C236" s="12" t="s">
        <v>1946</v>
      </c>
      <c r="D236" s="23" t="s">
        <v>1947</v>
      </c>
      <c r="E236" s="11" t="s">
        <v>1948</v>
      </c>
      <c r="F236" s="15" t="s">
        <v>1949</v>
      </c>
      <c r="G236" s="11">
        <v>1</v>
      </c>
      <c r="H236" s="11">
        <v>2024</v>
      </c>
      <c r="I236" s="14" t="s">
        <v>2179</v>
      </c>
      <c r="J236" s="7" t="str">
        <f t="shared" si="6"/>
        <v>PDF</v>
      </c>
    </row>
    <row r="237" spans="1:10" ht="21.75" customHeight="1" x14ac:dyDescent="0.25">
      <c r="A237" s="7">
        <v>236</v>
      </c>
      <c r="B237" s="10" t="s">
        <v>1950</v>
      </c>
      <c r="C237" s="12" t="s">
        <v>1952</v>
      </c>
      <c r="D237" s="23" t="s">
        <v>1953</v>
      </c>
      <c r="E237" s="11" t="s">
        <v>1954</v>
      </c>
      <c r="F237" s="15" t="s">
        <v>1955</v>
      </c>
      <c r="G237" s="11">
        <v>1</v>
      </c>
      <c r="H237" s="11">
        <v>2023</v>
      </c>
      <c r="I237" s="14" t="s">
        <v>2180</v>
      </c>
      <c r="J237" s="7" t="str">
        <f t="shared" si="6"/>
        <v>PDF</v>
      </c>
    </row>
    <row r="238" spans="1:10" ht="21.75" customHeight="1" x14ac:dyDescent="0.25">
      <c r="A238" s="7">
        <v>237</v>
      </c>
      <c r="B238" s="10" t="s">
        <v>1956</v>
      </c>
      <c r="C238" s="12" t="s">
        <v>1958</v>
      </c>
      <c r="D238" s="23" t="s">
        <v>1959</v>
      </c>
      <c r="E238" s="11" t="s">
        <v>1960</v>
      </c>
      <c r="F238" s="15" t="s">
        <v>1961</v>
      </c>
      <c r="G238" s="11">
        <v>1</v>
      </c>
      <c r="H238" s="11">
        <v>2026</v>
      </c>
      <c r="I238" s="14" t="s">
        <v>2181</v>
      </c>
      <c r="J238" s="7" t="str">
        <f t="shared" si="6"/>
        <v>PDF</v>
      </c>
    </row>
    <row r="239" spans="1:10" ht="21.75" customHeight="1" x14ac:dyDescent="0.25">
      <c r="A239" s="7">
        <v>238</v>
      </c>
      <c r="B239" s="10" t="s">
        <v>1962</v>
      </c>
      <c r="C239" s="12" t="s">
        <v>1964</v>
      </c>
      <c r="D239" s="23" t="s">
        <v>1965</v>
      </c>
      <c r="E239" s="11" t="s">
        <v>785</v>
      </c>
      <c r="F239" s="11" t="s">
        <v>785</v>
      </c>
      <c r="G239" s="11">
        <v>1</v>
      </c>
      <c r="H239" s="11">
        <v>2020</v>
      </c>
      <c r="I239" s="14" t="s">
        <v>2182</v>
      </c>
      <c r="J239" s="7" t="str">
        <f t="shared" si="6"/>
        <v>PDF</v>
      </c>
    </row>
    <row r="240" spans="1:10" ht="21.75" customHeight="1" x14ac:dyDescent="0.25">
      <c r="A240" s="7">
        <v>239</v>
      </c>
      <c r="B240" s="10" t="s">
        <v>1966</v>
      </c>
      <c r="C240" s="12" t="s">
        <v>1968</v>
      </c>
      <c r="D240" s="23" t="s">
        <v>1969</v>
      </c>
      <c r="E240" s="13" t="s">
        <v>1970</v>
      </c>
      <c r="F240" s="15" t="s">
        <v>1971</v>
      </c>
      <c r="G240" s="11">
        <v>1</v>
      </c>
      <c r="H240" s="11">
        <v>2022</v>
      </c>
      <c r="I240" s="14" t="s">
        <v>2183</v>
      </c>
      <c r="J240" s="7" t="str">
        <f t="shared" si="6"/>
        <v>PDF</v>
      </c>
    </row>
    <row r="241" spans="1:10" ht="21.75" customHeight="1" x14ac:dyDescent="0.25">
      <c r="A241" s="7">
        <v>240</v>
      </c>
      <c r="B241" s="10" t="s">
        <v>1972</v>
      </c>
      <c r="C241" s="12" t="s">
        <v>1974</v>
      </c>
      <c r="D241" s="23" t="s">
        <v>1975</v>
      </c>
      <c r="E241" s="11" t="s">
        <v>1976</v>
      </c>
      <c r="F241" s="15" t="s">
        <v>1977</v>
      </c>
      <c r="G241" s="11">
        <v>1</v>
      </c>
      <c r="H241" s="11">
        <v>2025</v>
      </c>
      <c r="I241" s="14" t="s">
        <v>2184</v>
      </c>
      <c r="J241" s="7" t="str">
        <f t="shared" si="6"/>
        <v>PDF</v>
      </c>
    </row>
    <row r="242" spans="1:10" ht="21.75" customHeight="1" x14ac:dyDescent="0.25">
      <c r="A242" s="7">
        <v>241</v>
      </c>
      <c r="B242" s="10" t="s">
        <v>1978</v>
      </c>
      <c r="C242" s="12" t="s">
        <v>1980</v>
      </c>
      <c r="D242" s="23" t="s">
        <v>1981</v>
      </c>
      <c r="E242" s="11" t="s">
        <v>785</v>
      </c>
      <c r="F242" s="11" t="s">
        <v>785</v>
      </c>
      <c r="G242" s="11">
        <v>1</v>
      </c>
      <c r="H242" s="11">
        <v>2022</v>
      </c>
      <c r="I242" s="14" t="s">
        <v>2185</v>
      </c>
      <c r="J242" s="7" t="str">
        <f t="shared" si="6"/>
        <v>PDF</v>
      </c>
    </row>
    <row r="243" spans="1:10" ht="21.75" customHeight="1" x14ac:dyDescent="0.25">
      <c r="A243" s="7">
        <v>242</v>
      </c>
      <c r="B243" s="10" t="s">
        <v>1982</v>
      </c>
      <c r="C243" s="12" t="s">
        <v>1984</v>
      </c>
      <c r="D243" s="23" t="s">
        <v>1985</v>
      </c>
      <c r="E243" s="11" t="s">
        <v>1986</v>
      </c>
      <c r="F243" s="15" t="s">
        <v>1987</v>
      </c>
      <c r="G243" s="11">
        <v>1</v>
      </c>
      <c r="H243" s="11">
        <v>2021</v>
      </c>
      <c r="I243" s="14" t="s">
        <v>2186</v>
      </c>
      <c r="J243" s="7" t="str">
        <f t="shared" si="6"/>
        <v>PDF</v>
      </c>
    </row>
    <row r="244" spans="1:10" ht="21.75" customHeight="1" x14ac:dyDescent="0.25">
      <c r="A244" s="7">
        <v>243</v>
      </c>
      <c r="B244" s="10" t="s">
        <v>1988</v>
      </c>
      <c r="C244" s="12" t="s">
        <v>1990</v>
      </c>
      <c r="D244" s="23" t="s">
        <v>1991</v>
      </c>
      <c r="E244" s="11" t="s">
        <v>785</v>
      </c>
      <c r="F244" s="11" t="s">
        <v>785</v>
      </c>
      <c r="G244" s="11">
        <v>0</v>
      </c>
      <c r="H244" s="11">
        <v>2018</v>
      </c>
      <c r="J244" s="7" t="str">
        <f t="shared" si="6"/>
        <v/>
      </c>
    </row>
    <row r="245" spans="1:10" ht="21.75" customHeight="1" x14ac:dyDescent="0.25">
      <c r="A245" s="7">
        <v>244</v>
      </c>
      <c r="B245" s="10" t="s">
        <v>1995</v>
      </c>
      <c r="C245" s="12" t="s">
        <v>1997</v>
      </c>
      <c r="D245" s="23" t="s">
        <v>1998</v>
      </c>
      <c r="E245" s="11" t="s">
        <v>1999</v>
      </c>
      <c r="F245" s="15" t="s">
        <v>2000</v>
      </c>
      <c r="G245" s="11">
        <v>1</v>
      </c>
      <c r="H245" s="11">
        <v>2024</v>
      </c>
      <c r="I245" s="14" t="s">
        <v>2187</v>
      </c>
      <c r="J245" s="7" t="str">
        <f t="shared" si="6"/>
        <v>PDF</v>
      </c>
    </row>
    <row r="246" spans="1:10" ht="21.75" customHeight="1" x14ac:dyDescent="0.25">
      <c r="A246" s="7">
        <v>245</v>
      </c>
      <c r="B246" s="10" t="s">
        <v>2001</v>
      </c>
      <c r="C246" s="12" t="s">
        <v>2003</v>
      </c>
      <c r="D246" s="23" t="s">
        <v>2004</v>
      </c>
      <c r="E246" s="11" t="s">
        <v>2005</v>
      </c>
      <c r="F246" s="15" t="s">
        <v>2006</v>
      </c>
      <c r="G246" s="11">
        <v>1</v>
      </c>
      <c r="H246" s="11">
        <v>2019</v>
      </c>
      <c r="I246" s="14" t="s">
        <v>2188</v>
      </c>
      <c r="J246" s="7" t="str">
        <f t="shared" si="6"/>
        <v>PDF</v>
      </c>
    </row>
    <row r="247" spans="1:10" ht="21.75" customHeight="1" x14ac:dyDescent="0.25">
      <c r="A247" s="7">
        <v>246</v>
      </c>
      <c r="B247" s="10" t="s">
        <v>2007</v>
      </c>
      <c r="C247" s="12" t="s">
        <v>2009</v>
      </c>
      <c r="D247" s="23" t="s">
        <v>2010</v>
      </c>
      <c r="E247" s="11" t="s">
        <v>2011</v>
      </c>
      <c r="F247" s="15" t="s">
        <v>2012</v>
      </c>
      <c r="G247" s="11">
        <v>0</v>
      </c>
      <c r="H247" s="11">
        <v>2020</v>
      </c>
      <c r="J247" s="7" t="str">
        <f t="shared" si="6"/>
        <v/>
      </c>
    </row>
    <row r="248" spans="1:10" ht="21.75" customHeight="1" x14ac:dyDescent="0.25">
      <c r="A248" s="7">
        <v>247</v>
      </c>
      <c r="B248" s="10" t="s">
        <v>2013</v>
      </c>
      <c r="C248" s="12" t="s">
        <v>2015</v>
      </c>
      <c r="D248" s="23" t="s">
        <v>2016</v>
      </c>
      <c r="E248" s="11" t="s">
        <v>2017</v>
      </c>
      <c r="F248" s="15" t="s">
        <v>2018</v>
      </c>
      <c r="G248" s="11">
        <v>1</v>
      </c>
      <c r="H248" s="11">
        <v>2019</v>
      </c>
      <c r="I248" s="14" t="s">
        <v>2189</v>
      </c>
      <c r="J248" s="7" t="str">
        <f t="shared" si="6"/>
        <v>PDF</v>
      </c>
    </row>
    <row r="249" spans="1:10" ht="21.75" customHeight="1" x14ac:dyDescent="0.25">
      <c r="A249" s="7">
        <v>248</v>
      </c>
      <c r="B249" s="10" t="s">
        <v>2019</v>
      </c>
      <c r="C249" s="12" t="s">
        <v>2021</v>
      </c>
      <c r="D249" s="23" t="s">
        <v>2022</v>
      </c>
      <c r="E249" s="11" t="s">
        <v>2023</v>
      </c>
      <c r="F249" s="15" t="s">
        <v>2024</v>
      </c>
      <c r="G249" s="11">
        <v>1</v>
      </c>
      <c r="H249" s="11">
        <v>2022</v>
      </c>
      <c r="I249" s="14" t="s">
        <v>2190</v>
      </c>
      <c r="J249" s="7" t="str">
        <f t="shared" si="6"/>
        <v>PDF</v>
      </c>
    </row>
    <row r="250" spans="1:10" ht="21.75" customHeight="1" x14ac:dyDescent="0.25">
      <c r="A250" s="7">
        <v>249</v>
      </c>
      <c r="B250" s="10" t="s">
        <v>2025</v>
      </c>
      <c r="C250" s="12" t="s">
        <v>2027</v>
      </c>
      <c r="D250" s="23" t="s">
        <v>2028</v>
      </c>
      <c r="E250" s="11" t="s">
        <v>2029</v>
      </c>
      <c r="F250" s="15" t="s">
        <v>2030</v>
      </c>
      <c r="G250" s="11">
        <v>1</v>
      </c>
      <c r="H250" s="11">
        <v>2023</v>
      </c>
      <c r="I250" s="14" t="s">
        <v>2191</v>
      </c>
      <c r="J250" s="7" t="str">
        <f t="shared" si="6"/>
        <v>PDF</v>
      </c>
    </row>
    <row r="251" spans="1:10" ht="21.75" customHeight="1" x14ac:dyDescent="0.25">
      <c r="A251" s="7">
        <v>250</v>
      </c>
      <c r="B251" s="10" t="s">
        <v>2031</v>
      </c>
      <c r="C251" s="12" t="s">
        <v>2033</v>
      </c>
      <c r="D251" s="23" t="s">
        <v>2034</v>
      </c>
      <c r="E251" s="11" t="s">
        <v>2035</v>
      </c>
      <c r="F251" s="15" t="s">
        <v>2036</v>
      </c>
      <c r="G251" s="11">
        <v>1</v>
      </c>
      <c r="H251" s="11">
        <v>2025</v>
      </c>
      <c r="I251" s="14" t="s">
        <v>2192</v>
      </c>
      <c r="J251" s="7" t="str">
        <f t="shared" si="6"/>
        <v>PDF</v>
      </c>
    </row>
    <row r="252" spans="1:10" ht="21.75" customHeight="1" x14ac:dyDescent="0.25">
      <c r="A252" s="7">
        <v>251</v>
      </c>
      <c r="B252" s="10" t="s">
        <v>2037</v>
      </c>
      <c r="C252" s="12" t="s">
        <v>2039</v>
      </c>
      <c r="D252" s="23" t="s">
        <v>2040</v>
      </c>
      <c r="E252" s="11" t="s">
        <v>2041</v>
      </c>
      <c r="F252" s="15" t="s">
        <v>2042</v>
      </c>
      <c r="G252" s="11">
        <v>1</v>
      </c>
      <c r="H252" s="11">
        <v>2025</v>
      </c>
      <c r="I252" s="14" t="s">
        <v>2193</v>
      </c>
      <c r="J252" s="7" t="str">
        <f t="shared" si="6"/>
        <v>PDF</v>
      </c>
    </row>
    <row r="253" spans="1:10" ht="21.75" customHeight="1" x14ac:dyDescent="0.25">
      <c r="A253" s="7">
        <v>252</v>
      </c>
      <c r="B253" s="10" t="s">
        <v>2043</v>
      </c>
      <c r="C253" s="12" t="s">
        <v>2045</v>
      </c>
      <c r="D253" s="23" t="s">
        <v>2046</v>
      </c>
      <c r="E253" s="11" t="s">
        <v>2047</v>
      </c>
      <c r="F253" s="15" t="s">
        <v>2048</v>
      </c>
      <c r="G253" s="11">
        <v>1</v>
      </c>
      <c r="H253" s="11">
        <v>2021</v>
      </c>
      <c r="I253" s="14" t="s">
        <v>2194</v>
      </c>
      <c r="J253" s="7" t="str">
        <f t="shared" si="6"/>
        <v>PDF</v>
      </c>
    </row>
    <row r="254" spans="1:10" ht="21.75" customHeight="1" x14ac:dyDescent="0.25">
      <c r="A254" s="7">
        <v>253</v>
      </c>
      <c r="B254" s="10" t="s">
        <v>2049</v>
      </c>
      <c r="C254" s="12" t="s">
        <v>2051</v>
      </c>
      <c r="D254" s="23" t="s">
        <v>2052</v>
      </c>
      <c r="E254" s="11" t="s">
        <v>2053</v>
      </c>
      <c r="F254" s="15" t="s">
        <v>2054</v>
      </c>
      <c r="G254" s="11">
        <v>1</v>
      </c>
      <c r="H254" s="11">
        <v>2026</v>
      </c>
      <c r="I254" s="14" t="s">
        <v>2195</v>
      </c>
      <c r="J254" s="7" t="str">
        <f t="shared" si="6"/>
        <v>PDF</v>
      </c>
    </row>
    <row r="255" spans="1:10" ht="21.75" customHeight="1" x14ac:dyDescent="0.25">
      <c r="A255" s="7">
        <v>254</v>
      </c>
      <c r="B255" s="10" t="s">
        <v>2055</v>
      </c>
      <c r="C255" s="12" t="s">
        <v>2057</v>
      </c>
      <c r="D255" s="23" t="s">
        <v>2058</v>
      </c>
      <c r="E255" s="11" t="s">
        <v>2059</v>
      </c>
      <c r="F255" s="15" t="s">
        <v>2060</v>
      </c>
      <c r="G255" s="11">
        <v>1</v>
      </c>
      <c r="H255" s="11">
        <v>2024</v>
      </c>
      <c r="I255" s="14" t="s">
        <v>2196</v>
      </c>
      <c r="J255" s="7" t="str">
        <f t="shared" si="6"/>
        <v>PDF</v>
      </c>
    </row>
    <row r="256" spans="1:10" ht="21.75" customHeight="1" x14ac:dyDescent="0.25">
      <c r="A256" s="7">
        <v>255</v>
      </c>
      <c r="B256" s="10" t="s">
        <v>2061</v>
      </c>
      <c r="C256" s="12" t="s">
        <v>2063</v>
      </c>
      <c r="D256" s="23" t="s">
        <v>2064</v>
      </c>
      <c r="E256" s="11" t="s">
        <v>2065</v>
      </c>
      <c r="F256" s="15" t="s">
        <v>2066</v>
      </c>
      <c r="G256" s="11">
        <v>1</v>
      </c>
      <c r="H256" s="11">
        <v>2022</v>
      </c>
      <c r="I256" s="14" t="s">
        <v>2197</v>
      </c>
      <c r="J256" s="7" t="str">
        <f t="shared" si="6"/>
        <v>PDF</v>
      </c>
    </row>
    <row r="257" spans="1:10" ht="21.75" customHeight="1" x14ac:dyDescent="0.25">
      <c r="A257" s="7">
        <v>256</v>
      </c>
      <c r="B257" s="10" t="s">
        <v>2067</v>
      </c>
      <c r="C257" s="12" t="s">
        <v>2069</v>
      </c>
      <c r="D257" s="23" t="s">
        <v>2070</v>
      </c>
      <c r="E257" s="11" t="s">
        <v>2071</v>
      </c>
      <c r="F257" s="15" t="s">
        <v>2072</v>
      </c>
      <c r="G257" s="11">
        <v>1</v>
      </c>
      <c r="H257" s="11">
        <v>2024</v>
      </c>
      <c r="I257" s="14" t="s">
        <v>2198</v>
      </c>
      <c r="J257" s="7" t="str">
        <f t="shared" ref="J257:J270" si="7">IF(OR(I257="",I257="NA"),"",HYPERLINK("./PDF/"&amp;I257&amp;".pdf","PDF"))</f>
        <v>PDF</v>
      </c>
    </row>
    <row r="258" spans="1:10" ht="21.75" customHeight="1" x14ac:dyDescent="0.25">
      <c r="A258" s="7">
        <v>257</v>
      </c>
      <c r="B258" s="10" t="s">
        <v>2073</v>
      </c>
      <c r="C258" s="12" t="s">
        <v>2075</v>
      </c>
      <c r="D258" s="23" t="s">
        <v>2076</v>
      </c>
      <c r="E258" s="11" t="s">
        <v>785</v>
      </c>
      <c r="F258" s="11" t="s">
        <v>785</v>
      </c>
      <c r="G258" s="11">
        <v>1</v>
      </c>
      <c r="H258" s="11">
        <v>2016</v>
      </c>
      <c r="I258" s="14" t="s">
        <v>2199</v>
      </c>
      <c r="J258" s="7" t="str">
        <f t="shared" si="7"/>
        <v>PDF</v>
      </c>
    </row>
    <row r="259" spans="1:10" ht="21.75" customHeight="1" x14ac:dyDescent="0.25">
      <c r="A259" s="7">
        <v>258</v>
      </c>
      <c r="B259" s="10" t="s">
        <v>2077</v>
      </c>
      <c r="C259" s="12" t="s">
        <v>2079</v>
      </c>
      <c r="D259" s="23" t="s">
        <v>2080</v>
      </c>
      <c r="E259" s="11" t="s">
        <v>2081</v>
      </c>
      <c r="F259" s="15" t="s">
        <v>2082</v>
      </c>
      <c r="G259" s="11">
        <v>1</v>
      </c>
      <c r="H259" s="11">
        <v>2022</v>
      </c>
      <c r="I259" s="14" t="s">
        <v>2200</v>
      </c>
      <c r="J259" s="7" t="str">
        <f t="shared" si="7"/>
        <v>PDF</v>
      </c>
    </row>
    <row r="260" spans="1:10" ht="21.75" customHeight="1" x14ac:dyDescent="0.25">
      <c r="A260" s="7">
        <v>259</v>
      </c>
      <c r="B260" s="10" t="s">
        <v>2083</v>
      </c>
      <c r="C260" s="12" t="s">
        <v>2085</v>
      </c>
      <c r="D260" s="23" t="s">
        <v>2086</v>
      </c>
      <c r="E260" s="52" t="s">
        <v>2202</v>
      </c>
      <c r="F260" s="11" t="s">
        <v>785</v>
      </c>
      <c r="G260" s="11">
        <v>1</v>
      </c>
      <c r="H260" s="11">
        <v>2016</v>
      </c>
      <c r="I260" s="14" t="s">
        <v>2201</v>
      </c>
      <c r="J260" s="7" t="str">
        <f t="shared" si="7"/>
        <v>PDF</v>
      </c>
    </row>
    <row r="261" spans="1:10" ht="21.75" customHeight="1" x14ac:dyDescent="0.25">
      <c r="A261" s="7">
        <v>260</v>
      </c>
      <c r="B261" s="10" t="s">
        <v>2087</v>
      </c>
      <c r="C261" s="12" t="s">
        <v>2089</v>
      </c>
      <c r="D261" s="23" t="s">
        <v>2090</v>
      </c>
      <c r="E261" s="11" t="s">
        <v>785</v>
      </c>
      <c r="F261" s="11" t="s">
        <v>785</v>
      </c>
      <c r="G261" s="11">
        <v>1</v>
      </c>
      <c r="H261" s="11">
        <v>2018</v>
      </c>
      <c r="I261" s="14" t="s">
        <v>2203</v>
      </c>
      <c r="J261" s="7" t="str">
        <f t="shared" si="7"/>
        <v>PDF</v>
      </c>
    </row>
    <row r="262" spans="1:10" ht="21.75" customHeight="1" x14ac:dyDescent="0.25">
      <c r="A262" s="7">
        <v>261</v>
      </c>
      <c r="B262" s="10" t="s">
        <v>2091</v>
      </c>
      <c r="C262" s="12" t="s">
        <v>2093</v>
      </c>
      <c r="D262" s="23" t="s">
        <v>2094</v>
      </c>
      <c r="E262" s="11" t="s">
        <v>2095</v>
      </c>
      <c r="F262" s="15" t="s">
        <v>2096</v>
      </c>
      <c r="G262" s="11">
        <v>1</v>
      </c>
      <c r="H262" s="11">
        <v>2023</v>
      </c>
      <c r="I262" s="14" t="s">
        <v>2204</v>
      </c>
      <c r="J262" s="7" t="str">
        <f t="shared" si="7"/>
        <v>PDF</v>
      </c>
    </row>
    <row r="263" spans="1:10" ht="21.75" customHeight="1" x14ac:dyDescent="0.25">
      <c r="A263" s="7">
        <v>262</v>
      </c>
      <c r="B263" s="10" t="s">
        <v>2097</v>
      </c>
      <c r="C263" s="12" t="s">
        <v>2099</v>
      </c>
      <c r="D263" s="23" t="s">
        <v>2100</v>
      </c>
      <c r="E263" s="11" t="s">
        <v>2101</v>
      </c>
      <c r="F263" s="15" t="s">
        <v>2102</v>
      </c>
      <c r="G263" s="11">
        <v>1</v>
      </c>
      <c r="H263" s="11">
        <v>2020</v>
      </c>
      <c r="I263" s="14" t="s">
        <v>2205</v>
      </c>
      <c r="J263" s="7" t="str">
        <f t="shared" si="7"/>
        <v>PDF</v>
      </c>
    </row>
    <row r="264" spans="1:10" ht="21.75" customHeight="1" x14ac:dyDescent="0.25">
      <c r="A264" s="7">
        <v>263</v>
      </c>
      <c r="B264" s="10" t="s">
        <v>2103</v>
      </c>
      <c r="C264" s="12" t="s">
        <v>2105</v>
      </c>
      <c r="D264" s="23" t="s">
        <v>2106</v>
      </c>
      <c r="E264" s="11" t="s">
        <v>2107</v>
      </c>
      <c r="F264" s="15" t="s">
        <v>2108</v>
      </c>
      <c r="G264" s="11">
        <v>1</v>
      </c>
      <c r="H264" s="11">
        <v>2025</v>
      </c>
      <c r="I264" s="14" t="s">
        <v>2206</v>
      </c>
      <c r="J264" s="7" t="str">
        <f t="shared" si="7"/>
        <v>PDF</v>
      </c>
    </row>
    <row r="265" spans="1:10" ht="21.75" customHeight="1" x14ac:dyDescent="0.25">
      <c r="A265" s="7">
        <v>264</v>
      </c>
      <c r="B265" s="10" t="s">
        <v>2109</v>
      </c>
      <c r="C265" s="12" t="s">
        <v>2111</v>
      </c>
      <c r="D265" s="23" t="s">
        <v>2112</v>
      </c>
      <c r="E265" s="11" t="s">
        <v>785</v>
      </c>
      <c r="F265" s="11" t="s">
        <v>785</v>
      </c>
      <c r="G265" s="11">
        <v>1</v>
      </c>
      <c r="H265" s="11">
        <v>2017</v>
      </c>
      <c r="I265" s="14" t="s">
        <v>2207</v>
      </c>
      <c r="J265" s="7" t="str">
        <f t="shared" si="7"/>
        <v>PDF</v>
      </c>
    </row>
    <row r="266" spans="1:10" ht="21.75" customHeight="1" x14ac:dyDescent="0.25">
      <c r="A266" s="7">
        <v>265</v>
      </c>
      <c r="B266" s="10" t="s">
        <v>2113</v>
      </c>
      <c r="C266" s="12" t="s">
        <v>2115</v>
      </c>
      <c r="D266" s="23" t="s">
        <v>2116</v>
      </c>
      <c r="E266" s="11" t="s">
        <v>2117</v>
      </c>
      <c r="F266" s="15" t="s">
        <v>2118</v>
      </c>
      <c r="G266" s="11">
        <v>1</v>
      </c>
      <c r="H266" s="11">
        <v>2023</v>
      </c>
      <c r="I266" s="14" t="s">
        <v>2208</v>
      </c>
      <c r="J266" s="7" t="str">
        <f t="shared" si="7"/>
        <v>PDF</v>
      </c>
    </row>
    <row r="267" spans="1:10" ht="21.75" customHeight="1" x14ac:dyDescent="0.25">
      <c r="A267" s="7">
        <v>266</v>
      </c>
      <c r="B267" s="10" t="s">
        <v>2119</v>
      </c>
      <c r="C267" s="12" t="s">
        <v>2121</v>
      </c>
      <c r="D267" s="23" t="s">
        <v>2122</v>
      </c>
      <c r="E267" s="11" t="s">
        <v>2123</v>
      </c>
      <c r="F267" s="15" t="s">
        <v>2124</v>
      </c>
      <c r="G267" s="11">
        <v>1</v>
      </c>
      <c r="H267" s="11">
        <v>2024</v>
      </c>
      <c r="I267" s="14" t="s">
        <v>2209</v>
      </c>
      <c r="J267" s="7" t="str">
        <f t="shared" si="7"/>
        <v>PDF</v>
      </c>
    </row>
    <row r="268" spans="1:10" ht="21.75" customHeight="1" x14ac:dyDescent="0.25">
      <c r="A268" s="7">
        <v>267</v>
      </c>
      <c r="B268" s="10" t="s">
        <v>2125</v>
      </c>
      <c r="C268" s="12" t="s">
        <v>2127</v>
      </c>
      <c r="D268" s="23" t="s">
        <v>2128</v>
      </c>
      <c r="E268" s="11" t="s">
        <v>2129</v>
      </c>
      <c r="F268" s="15" t="s">
        <v>2130</v>
      </c>
      <c r="G268" s="11">
        <v>1</v>
      </c>
      <c r="H268" s="11">
        <v>2022</v>
      </c>
      <c r="I268" s="53" t="s">
        <v>2210</v>
      </c>
      <c r="J268" s="7" t="str">
        <f t="shared" si="7"/>
        <v>PDF</v>
      </c>
    </row>
    <row r="269" spans="1:10" ht="21.75" customHeight="1" x14ac:dyDescent="0.25">
      <c r="A269" s="7">
        <v>268</v>
      </c>
      <c r="B269" s="10" t="s">
        <v>2131</v>
      </c>
      <c r="C269" s="12" t="s">
        <v>2133</v>
      </c>
      <c r="D269" s="23" t="s">
        <v>2134</v>
      </c>
      <c r="E269" s="11" t="s">
        <v>2135</v>
      </c>
      <c r="F269" s="15" t="s">
        <v>2136</v>
      </c>
      <c r="G269" s="11">
        <v>1</v>
      </c>
      <c r="H269" s="11">
        <v>2020</v>
      </c>
      <c r="I269" s="14" t="s">
        <v>2211</v>
      </c>
      <c r="J269" s="7" t="str">
        <f t="shared" si="7"/>
        <v>PDF</v>
      </c>
    </row>
    <row r="270" spans="1:10" ht="21.75" customHeight="1" x14ac:dyDescent="0.25">
      <c r="A270" s="7">
        <v>269</v>
      </c>
      <c r="B270" s="10" t="s">
        <v>2137</v>
      </c>
      <c r="C270" s="12" t="s">
        <v>2139</v>
      </c>
      <c r="D270" s="23" t="s">
        <v>2140</v>
      </c>
      <c r="E270" s="11" t="s">
        <v>2141</v>
      </c>
      <c r="F270" s="15" t="s">
        <v>2142</v>
      </c>
      <c r="G270" s="11">
        <v>0</v>
      </c>
      <c r="H270" s="11">
        <v>2025</v>
      </c>
      <c r="J270" s="7" t="str">
        <f t="shared" si="7"/>
        <v/>
      </c>
    </row>
  </sheetData>
  <autoFilter ref="A1:J270" xr:uid="{00000000-0001-0000-0000-000000000000}">
    <sortState xmlns:xlrd2="http://schemas.microsoft.com/office/spreadsheetml/2017/richdata2" ref="A2:J194">
      <sortCondition ref="A1:A194"/>
    </sortState>
  </autoFilter>
  <phoneticPr fontId="6" type="noConversion"/>
  <hyperlinks>
    <hyperlink ref="F34" r:id="rId1" xr:uid="{D0BC6250-8D46-4F5A-BFB4-947A046FF7E6}"/>
    <hyperlink ref="F145" r:id="rId2" xr:uid="{20A0D05B-6F98-4617-8EA5-DCE05DFE96D3}"/>
    <hyperlink ref="F177" r:id="rId3" xr:uid="{6B00C1E8-7E7E-48F4-B834-A8C3F95B591B}"/>
    <hyperlink ref="F186" r:id="rId4" xr:uid="{74B29708-B46D-4563-A6AD-97E57D1BE4DF}"/>
    <hyperlink ref="F187" r:id="rId5" xr:uid="{BA37B8D1-BF00-4811-9F97-98BB58375335}"/>
    <hyperlink ref="F188" r:id="rId6" xr:uid="{67C078AB-01A1-40A4-A6EA-D864DEA4467D}"/>
    <hyperlink ref="F195" r:id="rId7" xr:uid="{DD226950-B652-4EDD-A176-30A2F6E34D25}"/>
    <hyperlink ref="F196" r:id="rId8" xr:uid="{3A4EC21E-6140-4E1E-8227-D5CB25F1F57B}"/>
    <hyperlink ref="F197" r:id="rId9" xr:uid="{848522EE-154E-4440-9112-A97A2DBBB2F5}"/>
    <hyperlink ref="F198" r:id="rId10" xr:uid="{782E6A6D-6D6D-4B91-AC63-47D0EE5F4E7E}"/>
    <hyperlink ref="F199" r:id="rId11" xr:uid="{591F3D71-BA36-47FF-89DE-58C941541F98}"/>
    <hyperlink ref="F200" r:id="rId12" xr:uid="{4AE601F8-CBA4-4750-BB2C-FB3A4795228F}"/>
    <hyperlink ref="F202" r:id="rId13" xr:uid="{7D5BB918-8AA3-4494-873F-F65CC60B1FE3}"/>
    <hyperlink ref="F203" r:id="rId14" xr:uid="{2D5D7A72-E48C-4940-BBA1-83844B883AFA}"/>
    <hyperlink ref="F204" r:id="rId15" xr:uid="{D5A6E7CA-88DB-49E8-AC24-5CB3F8A66D4A}"/>
    <hyperlink ref="F205" r:id="rId16" xr:uid="{83580E76-AA59-4BBB-B044-1D1CA39955F4}"/>
    <hyperlink ref="F206" r:id="rId17" xr:uid="{4ECED01B-2D98-41EF-A12D-189069ED6DA8}"/>
    <hyperlink ref="F207" r:id="rId18" xr:uid="{F6EC2E22-3D78-46A0-8A81-33A4000EE69F}"/>
    <hyperlink ref="F208" r:id="rId19" xr:uid="{DED9B136-DA33-4B42-B1F7-7D109E064934}"/>
    <hyperlink ref="F209" r:id="rId20" xr:uid="{1B978BF3-24EF-432D-91E7-9F340D8462DD}"/>
    <hyperlink ref="F210" r:id="rId21" xr:uid="{8A382DA6-73AA-4C31-A4DC-4CE331298437}"/>
    <hyperlink ref="F211" r:id="rId22" xr:uid="{75446DC5-9B4F-414A-B390-DF76718E2D47}"/>
    <hyperlink ref="F212" r:id="rId23" xr:uid="{0954217C-E343-4EFA-A4E4-50427BF2D229}"/>
    <hyperlink ref="F213" r:id="rId24" xr:uid="{A0A59701-7E92-4E23-A98B-8734BC8AF504}"/>
    <hyperlink ref="F214" r:id="rId25" xr:uid="{CD8B7141-E351-4ED0-93CC-F7639B403F5F}"/>
    <hyperlink ref="F215" r:id="rId26" xr:uid="{21B64679-009E-49DE-AEA3-EB467A004F8D}"/>
    <hyperlink ref="F216" r:id="rId27" xr:uid="{042641E3-EDE5-4AAC-B206-4F4A2D73FFC5}"/>
    <hyperlink ref="F217" r:id="rId28" xr:uid="{18E5F6F9-898B-4788-AC58-D61062D9E53C}"/>
    <hyperlink ref="F218" r:id="rId29" xr:uid="{B28D773A-4B9B-489E-8447-7D13844C39E8}"/>
    <hyperlink ref="F219" r:id="rId30" xr:uid="{0E82E725-89B2-4C3D-BB9C-7C11AE936E92}"/>
    <hyperlink ref="F220" r:id="rId31" xr:uid="{5700C9DE-B8B7-4AA6-A716-6FFBB90A0BC0}"/>
    <hyperlink ref="F221" r:id="rId32" xr:uid="{DFE860E0-0F16-4FD0-A543-0B9F5E1A5A0F}"/>
    <hyperlink ref="F222" r:id="rId33" xr:uid="{5C8D8B65-B211-4423-8168-92D93A59A856}"/>
    <hyperlink ref="F223" r:id="rId34" xr:uid="{D3EDFEFA-9863-4269-85EF-6D36197F61D8}"/>
    <hyperlink ref="F224" r:id="rId35" xr:uid="{177E50F1-BCD3-4674-9682-F5DAC0E4BE31}"/>
    <hyperlink ref="F225" r:id="rId36" xr:uid="{DB96602E-F9E8-41D7-8216-5293B8773078}"/>
    <hyperlink ref="F226" r:id="rId37" xr:uid="{D0AE6617-69C2-424A-A365-B982DAE19C55}"/>
    <hyperlink ref="F227" r:id="rId38" xr:uid="{FC3351AD-DD7B-4B2F-B06C-A8F4AD2D270C}"/>
    <hyperlink ref="F228" r:id="rId39" xr:uid="{DFF4124E-A36E-4D5C-9D34-02250CE41512}"/>
    <hyperlink ref="F229" r:id="rId40" xr:uid="{11928009-07FC-4165-9325-36BD4D7C89AB}"/>
    <hyperlink ref="F231" r:id="rId41" xr:uid="{9B6D68DF-CCC3-456D-9AB2-C62332C0B969}"/>
    <hyperlink ref="F232" r:id="rId42" xr:uid="{E3F3416A-8AF9-487F-A4A1-C36DE1BD2AD9}"/>
    <hyperlink ref="F233" r:id="rId43" xr:uid="{05BC7FA5-B532-49FB-A4F5-4A40875D5BA9}"/>
    <hyperlink ref="F234" r:id="rId44" xr:uid="{AF81353E-D237-44E3-BD8F-B8EBB1DF2E0B}"/>
    <hyperlink ref="F235" r:id="rId45" xr:uid="{04419E93-CF1A-461C-8A38-89AB0FDD17E0}"/>
    <hyperlink ref="F236" r:id="rId46" xr:uid="{56D52DED-2DFE-4AF5-AEFB-E84F4100AE4A}"/>
    <hyperlink ref="F237" r:id="rId47" xr:uid="{828A404E-60B8-4ABE-82C0-251961DAA355}"/>
    <hyperlink ref="F238" r:id="rId48" xr:uid="{B7913834-C420-4BA8-B22F-A4DD393A0EF8}"/>
    <hyperlink ref="F240" r:id="rId49" xr:uid="{C5B8246B-BA88-45DA-9EC5-8F41128E9A76}"/>
    <hyperlink ref="F241" r:id="rId50" xr:uid="{19634BB3-DAEC-4164-BC31-C868B2772A38}"/>
    <hyperlink ref="F243" r:id="rId51" xr:uid="{82363144-CF2B-46F0-A966-5BCB4A651AD6}"/>
    <hyperlink ref="F245" r:id="rId52" xr:uid="{AF4FE63C-B671-483C-A651-EF919D0F1C90}"/>
    <hyperlink ref="F246" r:id="rId53" xr:uid="{4AE279B8-9B0D-4BBD-914F-3DC5D402559A}"/>
    <hyperlink ref="F247" r:id="rId54" xr:uid="{B1D74B0E-B995-47FA-8129-884BD57B8DBB}"/>
    <hyperlink ref="F248" r:id="rId55" xr:uid="{7CC9BEF2-ED24-434B-A236-C2F497CAB738}"/>
    <hyperlink ref="F249" r:id="rId56" xr:uid="{C9E363E9-56C3-460B-91E0-C2DECAE61363}"/>
    <hyperlink ref="F250" r:id="rId57" xr:uid="{6090590D-AC66-47D2-94C1-FF4DEF4BEB33}"/>
    <hyperlink ref="F251" r:id="rId58" xr:uid="{6312C10C-7F22-45A7-B049-A6EA886EB407}"/>
    <hyperlink ref="F252" r:id="rId59" xr:uid="{DA1E49A8-31D4-4723-93A7-31FF8C442299}"/>
    <hyperlink ref="F253" r:id="rId60" xr:uid="{2221C2AC-DB42-4570-A166-5F21A301494B}"/>
    <hyperlink ref="F254" r:id="rId61" xr:uid="{89BBFB7D-FE39-460C-9C4C-6B0C3F3CEF5A}"/>
    <hyperlink ref="F255" r:id="rId62" xr:uid="{421C0A69-6D8F-47B9-94CF-0F41782F7300}"/>
    <hyperlink ref="F256" r:id="rId63" xr:uid="{051ADEC2-84CA-41E3-9B7B-F0EDC58608AB}"/>
    <hyperlink ref="F257" r:id="rId64" xr:uid="{5ED7E01F-FA4A-4ED4-87AF-90475A37F507}"/>
    <hyperlink ref="F259" r:id="rId65" xr:uid="{1991CDC0-6B79-4274-A91A-D9D18476B873}"/>
    <hyperlink ref="F262" r:id="rId66" xr:uid="{A16AC53F-FF0A-4BAB-8669-527A3BDB7AB3}"/>
    <hyperlink ref="F263" r:id="rId67" xr:uid="{33F79981-27E4-4E77-AB07-FE8296D4ED73}"/>
    <hyperlink ref="F264" r:id="rId68" xr:uid="{059DB388-E97C-4D61-A1A0-A593C5D9EEB2}"/>
    <hyperlink ref="F266" r:id="rId69" xr:uid="{CF7A86BB-595E-41FC-9D27-F3747870D5B6}"/>
    <hyperlink ref="F267" r:id="rId70" xr:uid="{65F09892-0A2D-4CC3-8E09-0DD5A82879CC}"/>
    <hyperlink ref="F268" r:id="rId71" xr:uid="{1D4C08FC-CC0E-49BB-A418-B655B27ACE13}"/>
    <hyperlink ref="F269" r:id="rId72" xr:uid="{53B8C72E-A114-4486-B7F8-4D85ABEF2BBF}"/>
    <hyperlink ref="F270" r:id="rId73" xr:uid="{D8C6F24B-1DBD-44B0-B840-3EDFE2E53E44}"/>
  </hyperlink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C964C8-E793-4A1A-89E3-79D8E1086DED}">
  <sheetPr filterMode="1"/>
  <dimension ref="A1:M203"/>
  <sheetViews>
    <sheetView zoomScaleNormal="100" workbookViewId="0">
      <pane ySplit="1" topLeftCell="A2" activePane="bottomLeft" state="frozen"/>
      <selection pane="bottomLeft" activeCell="L203" sqref="L203"/>
    </sheetView>
  </sheetViews>
  <sheetFormatPr baseColWidth="10" defaultRowHeight="22.5" customHeight="1" x14ac:dyDescent="0.25"/>
  <cols>
    <col min="7" max="7" width="11" customWidth="1"/>
    <col min="13" max="13" width="11" style="24"/>
  </cols>
  <sheetData>
    <row r="1" spans="1:13" ht="22.5" customHeight="1" x14ac:dyDescent="0.25">
      <c r="A1" s="2" t="s">
        <v>1</v>
      </c>
      <c r="B1" s="26" t="s">
        <v>779</v>
      </c>
      <c r="C1" s="12" t="s">
        <v>778</v>
      </c>
      <c r="D1" s="27" t="s">
        <v>776</v>
      </c>
      <c r="E1" s="26" t="s">
        <v>774</v>
      </c>
      <c r="F1" s="26" t="s">
        <v>773</v>
      </c>
      <c r="G1" s="26" t="s">
        <v>20</v>
      </c>
      <c r="H1" s="26" t="s">
        <v>775</v>
      </c>
      <c r="I1" s="28" t="s">
        <v>17</v>
      </c>
      <c r="J1" s="2" t="s">
        <v>18</v>
      </c>
      <c r="K1" s="8" t="s">
        <v>935</v>
      </c>
      <c r="L1" s="2" t="s">
        <v>11</v>
      </c>
      <c r="M1" s="8" t="s">
        <v>1130</v>
      </c>
    </row>
    <row r="2" spans="1:13" ht="22.5" customHeight="1" x14ac:dyDescent="0.25">
      <c r="A2" s="7">
        <v>1</v>
      </c>
      <c r="B2" s="11" t="s">
        <v>772</v>
      </c>
      <c r="C2" s="12" t="s">
        <v>771</v>
      </c>
      <c r="D2" s="23" t="s">
        <v>770</v>
      </c>
      <c r="E2" s="11" t="s">
        <v>769</v>
      </c>
      <c r="F2" s="11" t="s">
        <v>987</v>
      </c>
      <c r="G2" s="11">
        <v>1</v>
      </c>
      <c r="H2" s="11">
        <v>2025</v>
      </c>
      <c r="I2" s="14" t="s">
        <v>771</v>
      </c>
      <c r="J2" s="7" t="str">
        <f t="shared" ref="J2:J33" si="0">IF(OR(I2="",I2="NA"),"",HYPERLINK("./PDF/"&amp;I2&amp;".pdf","PDF"))</f>
        <v>PDF</v>
      </c>
      <c r="K2" s="9" t="s">
        <v>936</v>
      </c>
      <c r="L2" s="7">
        <v>1</v>
      </c>
      <c r="M2" s="8">
        <v>1</v>
      </c>
    </row>
    <row r="3" spans="1:13" ht="22.5" customHeight="1" x14ac:dyDescent="0.25">
      <c r="A3" s="7">
        <v>5</v>
      </c>
      <c r="B3" s="11" t="s">
        <v>756</v>
      </c>
      <c r="C3" s="12" t="s">
        <v>755</v>
      </c>
      <c r="D3" s="23" t="s">
        <v>754</v>
      </c>
      <c r="E3" s="11" t="s">
        <v>753</v>
      </c>
      <c r="F3" s="11" t="s">
        <v>994</v>
      </c>
      <c r="G3" s="11">
        <v>1</v>
      </c>
      <c r="H3" s="11">
        <v>2025</v>
      </c>
      <c r="I3" s="14" t="s">
        <v>805</v>
      </c>
      <c r="J3" s="7" t="str">
        <f t="shared" si="0"/>
        <v>PDF</v>
      </c>
      <c r="K3" s="9" t="s">
        <v>936</v>
      </c>
      <c r="L3" s="7">
        <v>1</v>
      </c>
      <c r="M3" s="8">
        <v>1</v>
      </c>
    </row>
    <row r="4" spans="1:13" ht="22.5" customHeight="1" x14ac:dyDescent="0.25">
      <c r="A4" s="7">
        <v>8</v>
      </c>
      <c r="B4" s="11" t="s">
        <v>744</v>
      </c>
      <c r="C4" s="12" t="s">
        <v>743</v>
      </c>
      <c r="D4" s="23" t="s">
        <v>742</v>
      </c>
      <c r="E4" s="11" t="s">
        <v>741</v>
      </c>
      <c r="F4" s="11" t="s">
        <v>990</v>
      </c>
      <c r="G4" s="11">
        <v>1</v>
      </c>
      <c r="H4" s="11">
        <v>2025</v>
      </c>
      <c r="I4" s="14" t="s">
        <v>806</v>
      </c>
      <c r="J4" s="7" t="str">
        <f t="shared" si="0"/>
        <v>PDF</v>
      </c>
      <c r="K4" s="9" t="s">
        <v>936</v>
      </c>
      <c r="L4" s="7">
        <v>1</v>
      </c>
      <c r="M4" s="8">
        <v>1</v>
      </c>
    </row>
    <row r="5" spans="1:13" ht="22.5" hidden="1" customHeight="1" x14ac:dyDescent="0.25">
      <c r="A5" s="7">
        <v>12</v>
      </c>
      <c r="B5" s="11" t="s">
        <v>728</v>
      </c>
      <c r="C5" s="12" t="s">
        <v>727</v>
      </c>
      <c r="D5" s="23" t="s">
        <v>726</v>
      </c>
      <c r="E5" s="11" t="s">
        <v>725</v>
      </c>
      <c r="F5" s="11" t="s">
        <v>966</v>
      </c>
      <c r="G5" s="11">
        <v>1</v>
      </c>
      <c r="H5" s="11">
        <v>2025</v>
      </c>
      <c r="I5" s="14" t="s">
        <v>807</v>
      </c>
      <c r="J5" s="7" t="str">
        <f t="shared" si="0"/>
        <v>PDF</v>
      </c>
      <c r="K5" s="9" t="s">
        <v>936</v>
      </c>
      <c r="L5" s="7">
        <v>0</v>
      </c>
      <c r="M5" s="8"/>
    </row>
    <row r="6" spans="1:13" ht="22.5" hidden="1" customHeight="1" x14ac:dyDescent="0.25">
      <c r="A6" s="7">
        <v>13</v>
      </c>
      <c r="B6" s="11" t="s">
        <v>724</v>
      </c>
      <c r="C6" s="12" t="s">
        <v>723</v>
      </c>
      <c r="D6" s="23" t="s">
        <v>722</v>
      </c>
      <c r="E6" s="11" t="s">
        <v>721</v>
      </c>
      <c r="F6" s="11" t="s">
        <v>969</v>
      </c>
      <c r="G6" s="11">
        <v>1</v>
      </c>
      <c r="H6" s="11">
        <v>2025</v>
      </c>
      <c r="I6" s="14" t="s">
        <v>808</v>
      </c>
      <c r="J6" s="7" t="str">
        <f t="shared" si="0"/>
        <v>PDF</v>
      </c>
      <c r="K6" s="9" t="s">
        <v>936</v>
      </c>
      <c r="L6" s="7">
        <v>0</v>
      </c>
      <c r="M6" s="8"/>
    </row>
    <row r="7" spans="1:13" ht="22.5" hidden="1" customHeight="1" x14ac:dyDescent="0.25">
      <c r="A7" s="7">
        <v>14</v>
      </c>
      <c r="B7" s="11" t="s">
        <v>720</v>
      </c>
      <c r="C7" s="12" t="s">
        <v>719</v>
      </c>
      <c r="D7" s="23" t="s">
        <v>718</v>
      </c>
      <c r="E7" s="11" t="s">
        <v>717</v>
      </c>
      <c r="F7" s="11" t="s">
        <v>978</v>
      </c>
      <c r="G7" s="11">
        <v>1</v>
      </c>
      <c r="H7" s="11">
        <v>2025</v>
      </c>
      <c r="I7" s="14" t="s">
        <v>809</v>
      </c>
      <c r="J7" s="7" t="str">
        <f t="shared" si="0"/>
        <v>PDF</v>
      </c>
      <c r="K7" s="9" t="s">
        <v>936</v>
      </c>
      <c r="L7" s="7">
        <v>0</v>
      </c>
      <c r="M7" s="8"/>
    </row>
    <row r="8" spans="1:13" ht="22.5" customHeight="1" x14ac:dyDescent="0.25">
      <c r="A8" s="7">
        <v>17</v>
      </c>
      <c r="B8" s="11" t="s">
        <v>709</v>
      </c>
      <c r="C8" s="12" t="s">
        <v>708</v>
      </c>
      <c r="D8" s="23" t="s">
        <v>707</v>
      </c>
      <c r="E8" s="11" t="s">
        <v>706</v>
      </c>
      <c r="F8" s="11" t="s">
        <v>992</v>
      </c>
      <c r="G8" s="11">
        <v>1</v>
      </c>
      <c r="H8" s="11">
        <v>2025</v>
      </c>
      <c r="I8" s="14" t="s">
        <v>810</v>
      </c>
      <c r="J8" s="7" t="str">
        <f t="shared" si="0"/>
        <v>PDF</v>
      </c>
      <c r="K8" s="9" t="s">
        <v>936</v>
      </c>
      <c r="L8" s="7">
        <v>1</v>
      </c>
      <c r="M8" s="8">
        <v>1</v>
      </c>
    </row>
    <row r="9" spans="1:13" ht="22.5" customHeight="1" x14ac:dyDescent="0.25">
      <c r="A9" s="7">
        <v>19</v>
      </c>
      <c r="B9" s="11" t="s">
        <v>701</v>
      </c>
      <c r="C9" s="12" t="s">
        <v>700</v>
      </c>
      <c r="D9" s="23" t="s">
        <v>699</v>
      </c>
      <c r="E9" s="11" t="s">
        <v>698</v>
      </c>
      <c r="F9" s="11" t="s">
        <v>991</v>
      </c>
      <c r="G9" s="11">
        <v>1</v>
      </c>
      <c r="H9" s="11">
        <v>2024</v>
      </c>
      <c r="I9" s="14" t="s">
        <v>811</v>
      </c>
      <c r="J9" s="7" t="str">
        <f t="shared" si="0"/>
        <v>PDF</v>
      </c>
      <c r="K9" s="9" t="s">
        <v>936</v>
      </c>
      <c r="L9" s="7">
        <v>1</v>
      </c>
      <c r="M9" s="8">
        <v>1</v>
      </c>
    </row>
    <row r="10" spans="1:13" ht="22.5" customHeight="1" x14ac:dyDescent="0.25">
      <c r="A10" s="7">
        <v>20</v>
      </c>
      <c r="B10" s="11" t="s">
        <v>697</v>
      </c>
      <c r="C10" s="12" t="s">
        <v>696</v>
      </c>
      <c r="D10" s="23" t="s">
        <v>695</v>
      </c>
      <c r="E10" s="11" t="s">
        <v>694</v>
      </c>
      <c r="F10" s="11" t="s">
        <v>985</v>
      </c>
      <c r="G10" s="11">
        <v>1</v>
      </c>
      <c r="H10" s="11">
        <v>2024</v>
      </c>
      <c r="I10" s="14" t="s">
        <v>812</v>
      </c>
      <c r="J10" s="7" t="str">
        <f t="shared" si="0"/>
        <v>PDF</v>
      </c>
      <c r="K10" s="9" t="s">
        <v>936</v>
      </c>
      <c r="L10" s="7">
        <v>1</v>
      </c>
      <c r="M10" s="8">
        <v>1</v>
      </c>
    </row>
    <row r="11" spans="1:13" ht="22.5" customHeight="1" x14ac:dyDescent="0.25">
      <c r="A11" s="7">
        <v>21</v>
      </c>
      <c r="B11" s="11" t="s">
        <v>693</v>
      </c>
      <c r="C11" s="12" t="s">
        <v>692</v>
      </c>
      <c r="D11" s="23" t="s">
        <v>691</v>
      </c>
      <c r="E11" s="11" t="s">
        <v>690</v>
      </c>
      <c r="F11" s="11" t="s">
        <v>1003</v>
      </c>
      <c r="G11" s="11">
        <v>1</v>
      </c>
      <c r="H11" s="11">
        <v>2024</v>
      </c>
      <c r="I11" s="14" t="s">
        <v>813</v>
      </c>
      <c r="J11" s="7" t="str">
        <f t="shared" si="0"/>
        <v>PDF</v>
      </c>
      <c r="K11" s="9" t="s">
        <v>936</v>
      </c>
      <c r="L11" s="7">
        <v>1</v>
      </c>
      <c r="M11" s="8">
        <v>1</v>
      </c>
    </row>
    <row r="12" spans="1:13" ht="22.5" hidden="1" customHeight="1" x14ac:dyDescent="0.25">
      <c r="A12" s="7">
        <v>23</v>
      </c>
      <c r="B12" s="11" t="s">
        <v>685</v>
      </c>
      <c r="C12" s="12" t="s">
        <v>684</v>
      </c>
      <c r="D12" s="23" t="s">
        <v>683</v>
      </c>
      <c r="E12" s="11" t="s">
        <v>682</v>
      </c>
      <c r="F12" s="11" t="s">
        <v>986</v>
      </c>
      <c r="G12" s="11">
        <v>1</v>
      </c>
      <c r="H12" s="11">
        <v>2025</v>
      </c>
      <c r="I12" s="14" t="s">
        <v>814</v>
      </c>
      <c r="J12" s="7" t="str">
        <f t="shared" si="0"/>
        <v>PDF</v>
      </c>
      <c r="K12" s="9" t="s">
        <v>936</v>
      </c>
      <c r="L12" s="7">
        <v>0</v>
      </c>
      <c r="M12" s="8"/>
    </row>
    <row r="13" spans="1:13" ht="22.5" hidden="1" customHeight="1" x14ac:dyDescent="0.25">
      <c r="A13" s="7">
        <v>25</v>
      </c>
      <c r="B13" s="11" t="s">
        <v>677</v>
      </c>
      <c r="C13" s="12" t="s">
        <v>676</v>
      </c>
      <c r="D13" s="23" t="s">
        <v>675</v>
      </c>
      <c r="E13" s="11" t="s">
        <v>674</v>
      </c>
      <c r="F13" s="11" t="s">
        <v>993</v>
      </c>
      <c r="G13" s="11">
        <v>1</v>
      </c>
      <c r="H13" s="11">
        <v>2025</v>
      </c>
      <c r="I13" s="14" t="s">
        <v>815</v>
      </c>
      <c r="J13" s="7" t="str">
        <f t="shared" si="0"/>
        <v>PDF</v>
      </c>
      <c r="K13" s="9" t="s">
        <v>936</v>
      </c>
      <c r="L13" s="7">
        <v>0</v>
      </c>
      <c r="M13" s="8"/>
    </row>
    <row r="14" spans="1:13" ht="22.5" customHeight="1" x14ac:dyDescent="0.25">
      <c r="A14" s="7">
        <v>26</v>
      </c>
      <c r="B14" s="11" t="s">
        <v>673</v>
      </c>
      <c r="C14" s="12" t="s">
        <v>672</v>
      </c>
      <c r="D14" s="23" t="s">
        <v>671</v>
      </c>
      <c r="E14" s="11" t="s">
        <v>670</v>
      </c>
      <c r="F14" s="11" t="s">
        <v>973</v>
      </c>
      <c r="G14" s="11">
        <v>1</v>
      </c>
      <c r="H14" s="11">
        <v>2024</v>
      </c>
      <c r="I14" s="14" t="s">
        <v>816</v>
      </c>
      <c r="J14" s="7" t="str">
        <f t="shared" si="0"/>
        <v>PDF</v>
      </c>
      <c r="K14" s="9" t="s">
        <v>936</v>
      </c>
      <c r="L14" s="7">
        <v>1</v>
      </c>
      <c r="M14" s="8">
        <v>1</v>
      </c>
    </row>
    <row r="15" spans="1:13" ht="22.5" customHeight="1" x14ac:dyDescent="0.25">
      <c r="A15" s="7">
        <v>27</v>
      </c>
      <c r="B15" s="11" t="s">
        <v>669</v>
      </c>
      <c r="C15" s="12" t="s">
        <v>668</v>
      </c>
      <c r="D15" s="23" t="s">
        <v>667</v>
      </c>
      <c r="E15" s="11" t="s">
        <v>666</v>
      </c>
      <c r="F15" s="11" t="s">
        <v>989</v>
      </c>
      <c r="G15" s="11">
        <v>1</v>
      </c>
      <c r="H15" s="11">
        <v>2025</v>
      </c>
      <c r="I15" s="14" t="s">
        <v>817</v>
      </c>
      <c r="J15" s="7" t="str">
        <f t="shared" si="0"/>
        <v>PDF</v>
      </c>
      <c r="K15" s="9" t="s">
        <v>936</v>
      </c>
      <c r="L15" s="7">
        <v>1</v>
      </c>
      <c r="M15" s="8">
        <v>1</v>
      </c>
    </row>
    <row r="16" spans="1:13" ht="22.5" customHeight="1" x14ac:dyDescent="0.25">
      <c r="A16" s="7">
        <v>28</v>
      </c>
      <c r="B16" s="11" t="s">
        <v>665</v>
      </c>
      <c r="C16" s="12" t="s">
        <v>664</v>
      </c>
      <c r="D16" s="23" t="s">
        <v>663</v>
      </c>
      <c r="E16" s="11" t="s">
        <v>662</v>
      </c>
      <c r="F16" s="11" t="s">
        <v>981</v>
      </c>
      <c r="G16" s="11">
        <v>1</v>
      </c>
      <c r="H16" s="11">
        <v>2024</v>
      </c>
      <c r="I16" s="14" t="s">
        <v>818</v>
      </c>
      <c r="J16" s="7" t="str">
        <f t="shared" si="0"/>
        <v>PDF</v>
      </c>
      <c r="K16" s="9" t="s">
        <v>936</v>
      </c>
      <c r="L16" s="7">
        <v>1</v>
      </c>
      <c r="M16" s="8">
        <v>1</v>
      </c>
    </row>
    <row r="17" spans="1:13" ht="22.5" hidden="1" customHeight="1" x14ac:dyDescent="0.25">
      <c r="A17" s="7">
        <v>29</v>
      </c>
      <c r="B17" s="11" t="s">
        <v>661</v>
      </c>
      <c r="C17" s="12" t="s">
        <v>660</v>
      </c>
      <c r="D17" s="23" t="s">
        <v>659</v>
      </c>
      <c r="E17" s="11" t="s">
        <v>658</v>
      </c>
      <c r="F17" s="11" t="s">
        <v>967</v>
      </c>
      <c r="G17" s="11">
        <v>1</v>
      </c>
      <c r="H17" s="11">
        <v>2024</v>
      </c>
      <c r="I17" s="14" t="s">
        <v>819</v>
      </c>
      <c r="J17" s="7" t="str">
        <f t="shared" si="0"/>
        <v>PDF</v>
      </c>
      <c r="K17" s="9" t="s">
        <v>936</v>
      </c>
      <c r="L17" s="7">
        <v>0</v>
      </c>
      <c r="M17" s="8"/>
    </row>
    <row r="18" spans="1:13" ht="22.5" customHeight="1" x14ac:dyDescent="0.25">
      <c r="A18" s="7">
        <v>32</v>
      </c>
      <c r="B18" s="11" t="s">
        <v>649</v>
      </c>
      <c r="C18" s="12" t="s">
        <v>648</v>
      </c>
      <c r="D18" s="23" t="s">
        <v>647</v>
      </c>
      <c r="E18" s="11" t="s">
        <v>646</v>
      </c>
      <c r="F18" s="15" t="s">
        <v>996</v>
      </c>
      <c r="G18" s="11">
        <v>1</v>
      </c>
      <c r="H18" s="11">
        <v>2024</v>
      </c>
      <c r="I18" s="14" t="s">
        <v>820</v>
      </c>
      <c r="J18" s="7" t="str">
        <f t="shared" si="0"/>
        <v>PDF</v>
      </c>
      <c r="K18" s="9" t="s">
        <v>936</v>
      </c>
      <c r="L18" s="7">
        <v>1</v>
      </c>
      <c r="M18" s="8">
        <v>0</v>
      </c>
    </row>
    <row r="19" spans="1:13" ht="22.5" customHeight="1" x14ac:dyDescent="0.25">
      <c r="A19" s="7">
        <v>34</v>
      </c>
      <c r="B19" s="11" t="s">
        <v>642</v>
      </c>
      <c r="C19" s="12" t="s">
        <v>641</v>
      </c>
      <c r="D19" s="23" t="s">
        <v>640</v>
      </c>
      <c r="E19" s="11" t="s">
        <v>639</v>
      </c>
      <c r="F19" s="11" t="s">
        <v>975</v>
      </c>
      <c r="G19" s="11">
        <v>1</v>
      </c>
      <c r="H19" s="11">
        <v>2024</v>
      </c>
      <c r="I19" s="14" t="s">
        <v>821</v>
      </c>
      <c r="J19" s="7" t="str">
        <f t="shared" si="0"/>
        <v>PDF</v>
      </c>
      <c r="K19" s="9" t="s">
        <v>936</v>
      </c>
      <c r="L19" s="7">
        <v>1</v>
      </c>
      <c r="M19" s="8">
        <v>0</v>
      </c>
    </row>
    <row r="20" spans="1:13" ht="22.5" customHeight="1" x14ac:dyDescent="0.25">
      <c r="A20" s="7">
        <v>35</v>
      </c>
      <c r="B20" s="11" t="s">
        <v>638</v>
      </c>
      <c r="C20" s="12" t="s">
        <v>637</v>
      </c>
      <c r="D20" s="23" t="s">
        <v>636</v>
      </c>
      <c r="E20" s="11" t="s">
        <v>635</v>
      </c>
      <c r="F20" s="11" t="s">
        <v>979</v>
      </c>
      <c r="G20" s="11">
        <v>1</v>
      </c>
      <c r="H20" s="11">
        <v>2024</v>
      </c>
      <c r="I20" s="14" t="s">
        <v>822</v>
      </c>
      <c r="J20" s="7" t="str">
        <f t="shared" si="0"/>
        <v>PDF</v>
      </c>
      <c r="K20" s="9" t="s">
        <v>936</v>
      </c>
      <c r="L20" s="7">
        <v>1</v>
      </c>
      <c r="M20" s="8">
        <v>1</v>
      </c>
    </row>
    <row r="21" spans="1:13" ht="22.5" hidden="1" customHeight="1" x14ac:dyDescent="0.25">
      <c r="A21" s="7">
        <v>36</v>
      </c>
      <c r="B21" s="11" t="s">
        <v>634</v>
      </c>
      <c r="C21" s="12" t="s">
        <v>633</v>
      </c>
      <c r="D21" s="23" t="s">
        <v>632</v>
      </c>
      <c r="E21" s="11" t="s">
        <v>631</v>
      </c>
      <c r="F21" s="11" t="s">
        <v>1005</v>
      </c>
      <c r="G21" s="11">
        <v>1</v>
      </c>
      <c r="H21" s="11">
        <v>2024</v>
      </c>
      <c r="I21" s="14" t="s">
        <v>823</v>
      </c>
      <c r="J21" s="7" t="str">
        <f t="shared" si="0"/>
        <v>PDF</v>
      </c>
      <c r="K21" s="9" t="s">
        <v>936</v>
      </c>
      <c r="L21" s="7">
        <v>0</v>
      </c>
      <c r="M21" s="8"/>
    </row>
    <row r="22" spans="1:13" ht="22.5" customHeight="1" x14ac:dyDescent="0.25">
      <c r="A22" s="7">
        <v>37</v>
      </c>
      <c r="B22" s="11" t="s">
        <v>630</v>
      </c>
      <c r="C22" s="12" t="s">
        <v>629</v>
      </c>
      <c r="D22" s="23" t="s">
        <v>628</v>
      </c>
      <c r="E22" s="11" t="s">
        <v>627</v>
      </c>
      <c r="F22" s="11" t="s">
        <v>1007</v>
      </c>
      <c r="G22" s="11">
        <v>1</v>
      </c>
      <c r="H22" s="11">
        <v>2024</v>
      </c>
      <c r="I22" s="14" t="s">
        <v>824</v>
      </c>
      <c r="J22" s="7" t="str">
        <f t="shared" si="0"/>
        <v>PDF</v>
      </c>
      <c r="K22" s="9" t="s">
        <v>936</v>
      </c>
      <c r="L22" s="7">
        <v>1</v>
      </c>
      <c r="M22" s="8">
        <v>1</v>
      </c>
    </row>
    <row r="23" spans="1:13" ht="22.5" hidden="1" customHeight="1" x14ac:dyDescent="0.25">
      <c r="A23" s="7">
        <v>38</v>
      </c>
      <c r="B23" s="11" t="s">
        <v>626</v>
      </c>
      <c r="C23" s="12" t="s">
        <v>625</v>
      </c>
      <c r="D23" s="23" t="s">
        <v>624</v>
      </c>
      <c r="E23" s="11" t="s">
        <v>623</v>
      </c>
      <c r="F23" s="11" t="s">
        <v>982</v>
      </c>
      <c r="G23" s="11">
        <v>1</v>
      </c>
      <c r="H23" s="11">
        <v>2024</v>
      </c>
      <c r="I23" s="14" t="s">
        <v>825</v>
      </c>
      <c r="J23" s="7" t="str">
        <f t="shared" si="0"/>
        <v>PDF</v>
      </c>
      <c r="K23" s="9" t="s">
        <v>936</v>
      </c>
      <c r="L23" s="7">
        <v>0</v>
      </c>
      <c r="M23" s="8"/>
    </row>
    <row r="24" spans="1:13" ht="22.5" hidden="1" customHeight="1" x14ac:dyDescent="0.25">
      <c r="A24" s="7">
        <v>39</v>
      </c>
      <c r="B24" s="11" t="s">
        <v>622</v>
      </c>
      <c r="C24" s="12" t="s">
        <v>621</v>
      </c>
      <c r="D24" s="23" t="s">
        <v>620</v>
      </c>
      <c r="E24" s="11" t="s">
        <v>619</v>
      </c>
      <c r="F24" s="11" t="s">
        <v>974</v>
      </c>
      <c r="G24" s="11">
        <v>1</v>
      </c>
      <c r="H24" s="11">
        <v>2024</v>
      </c>
      <c r="I24" s="18" t="s">
        <v>929</v>
      </c>
      <c r="J24" s="7" t="str">
        <f t="shared" si="0"/>
        <v>PDF</v>
      </c>
      <c r="K24" s="9" t="s">
        <v>936</v>
      </c>
      <c r="L24" s="7">
        <v>0</v>
      </c>
      <c r="M24" s="8"/>
    </row>
    <row r="25" spans="1:13" ht="22.5" customHeight="1" x14ac:dyDescent="0.25">
      <c r="A25" s="7">
        <v>40</v>
      </c>
      <c r="B25" s="11" t="s">
        <v>618</v>
      </c>
      <c r="C25" s="12" t="s">
        <v>617</v>
      </c>
      <c r="D25" s="23" t="s">
        <v>616</v>
      </c>
      <c r="E25" s="11" t="s">
        <v>615</v>
      </c>
      <c r="F25" s="11" t="s">
        <v>1006</v>
      </c>
      <c r="G25" s="11">
        <v>1</v>
      </c>
      <c r="H25" s="11">
        <v>2024</v>
      </c>
      <c r="I25" s="14" t="s">
        <v>826</v>
      </c>
      <c r="J25" s="7" t="str">
        <f t="shared" si="0"/>
        <v>PDF</v>
      </c>
      <c r="K25" s="9" t="s">
        <v>936</v>
      </c>
      <c r="L25" s="7">
        <v>1</v>
      </c>
      <c r="M25" s="8">
        <v>0</v>
      </c>
    </row>
    <row r="26" spans="1:13" ht="22.5" customHeight="1" x14ac:dyDescent="0.25">
      <c r="A26" s="7">
        <v>41</v>
      </c>
      <c r="B26" s="11" t="s">
        <v>614</v>
      </c>
      <c r="C26" s="12" t="s">
        <v>613</v>
      </c>
      <c r="D26" s="23" t="s">
        <v>612</v>
      </c>
      <c r="E26" s="11" t="s">
        <v>611</v>
      </c>
      <c r="F26" s="11" t="s">
        <v>983</v>
      </c>
      <c r="G26" s="11">
        <v>1</v>
      </c>
      <c r="H26" s="11">
        <v>2024</v>
      </c>
      <c r="I26" s="14" t="s">
        <v>827</v>
      </c>
      <c r="J26" s="7" t="str">
        <f t="shared" si="0"/>
        <v>PDF</v>
      </c>
      <c r="K26" s="9" t="s">
        <v>936</v>
      </c>
      <c r="L26" s="7">
        <v>1</v>
      </c>
      <c r="M26" s="8">
        <v>1</v>
      </c>
    </row>
    <row r="27" spans="1:13" ht="22.5" customHeight="1" x14ac:dyDescent="0.25">
      <c r="A27" s="7">
        <v>42</v>
      </c>
      <c r="B27" s="11" t="s">
        <v>610</v>
      </c>
      <c r="C27" s="12" t="s">
        <v>609</v>
      </c>
      <c r="D27" s="23" t="s">
        <v>608</v>
      </c>
      <c r="E27" s="11" t="s">
        <v>607</v>
      </c>
      <c r="F27" s="11" t="s">
        <v>997</v>
      </c>
      <c r="G27" s="11">
        <v>1</v>
      </c>
      <c r="H27" s="11">
        <v>2024</v>
      </c>
      <c r="I27" s="14" t="s">
        <v>828</v>
      </c>
      <c r="J27" s="7" t="str">
        <f t="shared" si="0"/>
        <v>PDF</v>
      </c>
      <c r="K27" s="9" t="s">
        <v>936</v>
      </c>
      <c r="L27" s="7">
        <v>1</v>
      </c>
      <c r="M27" s="8">
        <v>1</v>
      </c>
    </row>
    <row r="28" spans="1:13" ht="22.5" customHeight="1" x14ac:dyDescent="0.25">
      <c r="A28" s="7">
        <v>46</v>
      </c>
      <c r="B28" s="11" t="s">
        <v>317</v>
      </c>
      <c r="C28" s="12" t="s">
        <v>594</v>
      </c>
      <c r="D28" s="23" t="s">
        <v>593</v>
      </c>
      <c r="E28" s="11" t="s">
        <v>592</v>
      </c>
      <c r="F28" s="11" t="s">
        <v>988</v>
      </c>
      <c r="G28" s="11">
        <v>1</v>
      </c>
      <c r="H28" s="11">
        <v>2024</v>
      </c>
      <c r="I28" s="14" t="s">
        <v>829</v>
      </c>
      <c r="J28" s="7" t="str">
        <f t="shared" si="0"/>
        <v>PDF</v>
      </c>
      <c r="K28" s="9" t="s">
        <v>936</v>
      </c>
      <c r="L28" s="7">
        <v>1</v>
      </c>
      <c r="M28" s="8">
        <v>0</v>
      </c>
    </row>
    <row r="29" spans="1:13" ht="22.5" customHeight="1" x14ac:dyDescent="0.25">
      <c r="A29" s="7">
        <v>47</v>
      </c>
      <c r="B29" s="11" t="s">
        <v>591</v>
      </c>
      <c r="C29" s="12" t="s">
        <v>590</v>
      </c>
      <c r="D29" s="23" t="s">
        <v>589</v>
      </c>
      <c r="E29" s="11" t="s">
        <v>588</v>
      </c>
      <c r="F29" s="11" t="s">
        <v>1002</v>
      </c>
      <c r="G29" s="11">
        <v>1</v>
      </c>
      <c r="H29" s="11">
        <v>2023</v>
      </c>
      <c r="I29" s="14" t="s">
        <v>830</v>
      </c>
      <c r="J29" s="7" t="str">
        <f t="shared" si="0"/>
        <v>PDF</v>
      </c>
      <c r="K29" s="9" t="s">
        <v>936</v>
      </c>
      <c r="L29" s="7">
        <v>1</v>
      </c>
      <c r="M29" s="8">
        <v>0</v>
      </c>
    </row>
    <row r="30" spans="1:13" ht="22.5" customHeight="1" x14ac:dyDescent="0.25">
      <c r="A30" s="7">
        <v>49</v>
      </c>
      <c r="B30" s="11" t="s">
        <v>583</v>
      </c>
      <c r="C30" s="12" t="s">
        <v>582</v>
      </c>
      <c r="D30" s="23" t="s">
        <v>581</v>
      </c>
      <c r="E30" s="11" t="s">
        <v>580</v>
      </c>
      <c r="F30" s="11" t="s">
        <v>971</v>
      </c>
      <c r="G30" s="11">
        <v>1</v>
      </c>
      <c r="H30" s="11">
        <v>2023</v>
      </c>
      <c r="I30" s="14" t="s">
        <v>831</v>
      </c>
      <c r="J30" s="7" t="str">
        <f t="shared" si="0"/>
        <v>PDF</v>
      </c>
      <c r="K30" s="9" t="s">
        <v>936</v>
      </c>
      <c r="L30" s="7">
        <v>1</v>
      </c>
      <c r="M30" s="8">
        <v>1</v>
      </c>
    </row>
    <row r="31" spans="1:13" ht="22.5" customHeight="1" x14ac:dyDescent="0.25">
      <c r="A31" s="7">
        <v>50</v>
      </c>
      <c r="B31" s="11" t="s">
        <v>579</v>
      </c>
      <c r="C31" s="12" t="s">
        <v>578</v>
      </c>
      <c r="D31" s="23" t="s">
        <v>577</v>
      </c>
      <c r="E31" s="11" t="s">
        <v>576</v>
      </c>
      <c r="F31" s="11" t="s">
        <v>964</v>
      </c>
      <c r="G31" s="11">
        <v>1</v>
      </c>
      <c r="H31" s="11">
        <v>2023</v>
      </c>
      <c r="I31" s="14" t="s">
        <v>832</v>
      </c>
      <c r="J31" s="7" t="str">
        <f t="shared" si="0"/>
        <v>PDF</v>
      </c>
      <c r="K31" s="9" t="s">
        <v>936</v>
      </c>
      <c r="L31" s="7">
        <v>1</v>
      </c>
      <c r="M31" s="8">
        <v>1</v>
      </c>
    </row>
    <row r="32" spans="1:13" ht="22.5" hidden="1" customHeight="1" x14ac:dyDescent="0.25">
      <c r="A32" s="7">
        <v>51</v>
      </c>
      <c r="B32" s="11" t="s">
        <v>575</v>
      </c>
      <c r="C32" s="12" t="s">
        <v>574</v>
      </c>
      <c r="D32" s="23" t="s">
        <v>573</v>
      </c>
      <c r="E32" s="11" t="s">
        <v>572</v>
      </c>
      <c r="F32" s="11" t="s">
        <v>968</v>
      </c>
      <c r="G32" s="11">
        <v>1</v>
      </c>
      <c r="H32" s="11">
        <v>2023</v>
      </c>
      <c r="I32" s="14" t="s">
        <v>833</v>
      </c>
      <c r="J32" s="7" t="str">
        <f t="shared" si="0"/>
        <v>PDF</v>
      </c>
      <c r="K32" s="9" t="s">
        <v>936</v>
      </c>
      <c r="L32" s="7">
        <v>0</v>
      </c>
      <c r="M32" s="8"/>
    </row>
    <row r="33" spans="1:13" ht="22.5" customHeight="1" x14ac:dyDescent="0.25">
      <c r="A33" s="7">
        <v>52</v>
      </c>
      <c r="B33" s="11" t="s">
        <v>571</v>
      </c>
      <c r="C33" s="12" t="s">
        <v>570</v>
      </c>
      <c r="D33" s="23" t="s">
        <v>569</v>
      </c>
      <c r="E33" s="11" t="s">
        <v>568</v>
      </c>
      <c r="F33" s="11" t="s">
        <v>1004</v>
      </c>
      <c r="G33" s="11">
        <v>1</v>
      </c>
      <c r="H33" s="11">
        <v>2023</v>
      </c>
      <c r="I33" s="14" t="s">
        <v>834</v>
      </c>
      <c r="J33" s="7" t="str">
        <f t="shared" si="0"/>
        <v>PDF</v>
      </c>
      <c r="K33" s="9" t="s">
        <v>936</v>
      </c>
      <c r="L33" s="7">
        <v>1</v>
      </c>
      <c r="M33" s="8">
        <v>1</v>
      </c>
    </row>
    <row r="34" spans="1:13" ht="22.5" customHeight="1" x14ac:dyDescent="0.25">
      <c r="A34" s="7">
        <v>53</v>
      </c>
      <c r="B34" s="11" t="s">
        <v>567</v>
      </c>
      <c r="C34" s="12" t="s">
        <v>566</v>
      </c>
      <c r="D34" s="23" t="s">
        <v>565</v>
      </c>
      <c r="E34" s="11" t="s">
        <v>564</v>
      </c>
      <c r="F34" s="11" t="s">
        <v>970</v>
      </c>
      <c r="G34" s="11">
        <v>1</v>
      </c>
      <c r="H34" s="11">
        <v>2023</v>
      </c>
      <c r="I34" s="14" t="s">
        <v>835</v>
      </c>
      <c r="J34" s="7" t="str">
        <f t="shared" ref="J34:J65" si="1">IF(OR(I34="",I34="NA"),"",HYPERLINK("./PDF/"&amp;I34&amp;".pdf","PDF"))</f>
        <v>PDF</v>
      </c>
      <c r="K34" s="9" t="s">
        <v>936</v>
      </c>
      <c r="L34" s="7">
        <v>1</v>
      </c>
      <c r="M34" s="8">
        <v>1</v>
      </c>
    </row>
    <row r="35" spans="1:13" ht="22.5" customHeight="1" x14ac:dyDescent="0.25">
      <c r="A35" s="7">
        <v>55</v>
      </c>
      <c r="B35" s="11" t="s">
        <v>559</v>
      </c>
      <c r="C35" s="12" t="s">
        <v>558</v>
      </c>
      <c r="D35" s="23" t="s">
        <v>557</v>
      </c>
      <c r="E35" s="11" t="s">
        <v>556</v>
      </c>
      <c r="F35" s="11" t="s">
        <v>963</v>
      </c>
      <c r="G35" s="11">
        <v>1</v>
      </c>
      <c r="H35" s="11">
        <v>2023</v>
      </c>
      <c r="I35" s="14" t="s">
        <v>836</v>
      </c>
      <c r="J35" s="7" t="str">
        <f t="shared" si="1"/>
        <v>PDF</v>
      </c>
      <c r="K35" s="9" t="s">
        <v>936</v>
      </c>
      <c r="L35" s="7">
        <v>1</v>
      </c>
      <c r="M35" s="8">
        <v>0</v>
      </c>
    </row>
    <row r="36" spans="1:13" ht="22.5" customHeight="1" x14ac:dyDescent="0.25">
      <c r="A36" s="7">
        <v>56</v>
      </c>
      <c r="B36" s="11" t="s">
        <v>555</v>
      </c>
      <c r="C36" s="12" t="s">
        <v>554</v>
      </c>
      <c r="D36" s="23" t="s">
        <v>553</v>
      </c>
      <c r="E36" s="11" t="s">
        <v>552</v>
      </c>
      <c r="F36" s="11" t="s">
        <v>962</v>
      </c>
      <c r="G36" s="11">
        <v>1</v>
      </c>
      <c r="H36" s="11">
        <v>2023</v>
      </c>
      <c r="I36" s="14" t="s">
        <v>837</v>
      </c>
      <c r="J36" s="7" t="str">
        <f t="shared" si="1"/>
        <v>PDF</v>
      </c>
      <c r="K36" s="9" t="s">
        <v>936</v>
      </c>
      <c r="L36" s="7">
        <v>1</v>
      </c>
      <c r="M36" s="8">
        <v>1</v>
      </c>
    </row>
    <row r="37" spans="1:13" ht="22.5" customHeight="1" x14ac:dyDescent="0.25">
      <c r="A37" s="7">
        <v>57</v>
      </c>
      <c r="B37" s="11" t="s">
        <v>551</v>
      </c>
      <c r="C37" s="12" t="s">
        <v>550</v>
      </c>
      <c r="D37" s="23" t="s">
        <v>549</v>
      </c>
      <c r="E37" s="11" t="s">
        <v>548</v>
      </c>
      <c r="F37" s="11" t="s">
        <v>977</v>
      </c>
      <c r="G37" s="11">
        <v>1</v>
      </c>
      <c r="H37" s="11">
        <v>2023</v>
      </c>
      <c r="I37" s="14" t="s">
        <v>838</v>
      </c>
      <c r="J37" s="7" t="str">
        <f t="shared" si="1"/>
        <v>PDF</v>
      </c>
      <c r="K37" s="9" t="s">
        <v>936</v>
      </c>
      <c r="L37" s="7">
        <v>1</v>
      </c>
      <c r="M37" s="8">
        <v>1</v>
      </c>
    </row>
    <row r="38" spans="1:13" ht="22.5" customHeight="1" x14ac:dyDescent="0.25">
      <c r="A38" s="7">
        <v>58</v>
      </c>
      <c r="B38" s="11" t="s">
        <v>547</v>
      </c>
      <c r="C38" s="12" t="s">
        <v>546</v>
      </c>
      <c r="D38" s="23" t="s">
        <v>545</v>
      </c>
      <c r="E38" s="11" t="s">
        <v>544</v>
      </c>
      <c r="F38" s="11" t="s">
        <v>1001</v>
      </c>
      <c r="G38" s="11">
        <v>1</v>
      </c>
      <c r="H38" s="11">
        <v>2023</v>
      </c>
      <c r="I38" s="14" t="s">
        <v>839</v>
      </c>
      <c r="J38" s="7" t="str">
        <f t="shared" si="1"/>
        <v>PDF</v>
      </c>
      <c r="K38" s="9" t="s">
        <v>936</v>
      </c>
      <c r="L38" s="7">
        <v>1</v>
      </c>
      <c r="M38" s="8">
        <v>1</v>
      </c>
    </row>
    <row r="39" spans="1:13" ht="22.5" hidden="1" customHeight="1" x14ac:dyDescent="0.25">
      <c r="A39" s="7">
        <v>59</v>
      </c>
      <c r="B39" s="11" t="s">
        <v>543</v>
      </c>
      <c r="C39" s="12" t="s">
        <v>542</v>
      </c>
      <c r="D39" s="23" t="s">
        <v>541</v>
      </c>
      <c r="E39" s="11" t="s">
        <v>540</v>
      </c>
      <c r="F39" s="11" t="s">
        <v>1000</v>
      </c>
      <c r="G39" s="11">
        <v>1</v>
      </c>
      <c r="H39" s="11">
        <v>2023</v>
      </c>
      <c r="I39" s="14" t="s">
        <v>840</v>
      </c>
      <c r="J39" s="7" t="str">
        <f t="shared" si="1"/>
        <v>PDF</v>
      </c>
      <c r="K39" s="9" t="s">
        <v>936</v>
      </c>
      <c r="L39" s="7">
        <v>0</v>
      </c>
      <c r="M39" s="8"/>
    </row>
    <row r="40" spans="1:13" ht="22.5" customHeight="1" x14ac:dyDescent="0.25">
      <c r="A40" s="7">
        <v>60</v>
      </c>
      <c r="B40" s="11" t="s">
        <v>539</v>
      </c>
      <c r="C40" s="12" t="s">
        <v>538</v>
      </c>
      <c r="D40" s="23" t="s">
        <v>537</v>
      </c>
      <c r="E40" s="11" t="s">
        <v>536</v>
      </c>
      <c r="F40" s="11" t="s">
        <v>984</v>
      </c>
      <c r="G40" s="11">
        <v>1</v>
      </c>
      <c r="H40" s="11">
        <v>2023</v>
      </c>
      <c r="I40" s="14" t="s">
        <v>841</v>
      </c>
      <c r="J40" s="7" t="str">
        <f t="shared" si="1"/>
        <v>PDF</v>
      </c>
      <c r="K40" s="9" t="s">
        <v>936</v>
      </c>
      <c r="L40" s="7">
        <v>1</v>
      </c>
      <c r="M40" s="8">
        <v>1</v>
      </c>
    </row>
    <row r="41" spans="1:13" ht="22.5" customHeight="1" x14ac:dyDescent="0.25">
      <c r="A41" s="7">
        <v>61</v>
      </c>
      <c r="B41" s="11" t="s">
        <v>535</v>
      </c>
      <c r="C41" s="12" t="s">
        <v>534</v>
      </c>
      <c r="D41" s="23" t="s">
        <v>533</v>
      </c>
      <c r="E41" s="11" t="s">
        <v>532</v>
      </c>
      <c r="F41" s="11" t="s">
        <v>999</v>
      </c>
      <c r="G41" s="11">
        <v>1</v>
      </c>
      <c r="H41" s="11">
        <v>2023</v>
      </c>
      <c r="I41" s="14" t="s">
        <v>842</v>
      </c>
      <c r="J41" s="7" t="str">
        <f t="shared" si="1"/>
        <v>PDF</v>
      </c>
      <c r="K41" s="9" t="s">
        <v>936</v>
      </c>
      <c r="L41" s="7">
        <v>1</v>
      </c>
      <c r="M41" s="8">
        <v>1</v>
      </c>
    </row>
    <row r="42" spans="1:13" ht="22.5" customHeight="1" x14ac:dyDescent="0.25">
      <c r="A42" s="7">
        <v>62</v>
      </c>
      <c r="B42" s="11" t="s">
        <v>531</v>
      </c>
      <c r="C42" s="12" t="s">
        <v>530</v>
      </c>
      <c r="D42" s="23" t="s">
        <v>529</v>
      </c>
      <c r="E42" s="11" t="s">
        <v>528</v>
      </c>
      <c r="F42" s="11" t="s">
        <v>995</v>
      </c>
      <c r="G42" s="11">
        <v>1</v>
      </c>
      <c r="H42" s="11">
        <v>2025</v>
      </c>
      <c r="I42" s="14" t="s">
        <v>843</v>
      </c>
      <c r="J42" s="7" t="str">
        <f t="shared" si="1"/>
        <v>PDF</v>
      </c>
      <c r="K42" s="9" t="s">
        <v>936</v>
      </c>
      <c r="L42" s="7">
        <v>1</v>
      </c>
      <c r="M42" s="8">
        <v>1</v>
      </c>
    </row>
    <row r="43" spans="1:13" ht="22.5" customHeight="1" x14ac:dyDescent="0.25">
      <c r="A43" s="7">
        <v>63</v>
      </c>
      <c r="B43" s="11" t="s">
        <v>527</v>
      </c>
      <c r="C43" s="12" t="s">
        <v>526</v>
      </c>
      <c r="D43" s="23" t="s">
        <v>525</v>
      </c>
      <c r="E43" s="11" t="s">
        <v>524</v>
      </c>
      <c r="F43" s="11" t="s">
        <v>980</v>
      </c>
      <c r="G43" s="11">
        <v>1</v>
      </c>
      <c r="H43" s="11">
        <v>2023</v>
      </c>
      <c r="I43" s="14" t="s">
        <v>844</v>
      </c>
      <c r="J43" s="7" t="str">
        <f t="shared" si="1"/>
        <v>PDF</v>
      </c>
      <c r="K43" s="9" t="s">
        <v>936</v>
      </c>
      <c r="L43" s="7">
        <v>1</v>
      </c>
      <c r="M43" s="8">
        <v>1</v>
      </c>
    </row>
    <row r="44" spans="1:13" ht="22.5" customHeight="1" x14ac:dyDescent="0.25">
      <c r="A44" s="7">
        <v>64</v>
      </c>
      <c r="B44" s="11" t="s">
        <v>523</v>
      </c>
      <c r="C44" s="12" t="s">
        <v>522</v>
      </c>
      <c r="D44" s="23" t="s">
        <v>521</v>
      </c>
      <c r="E44" s="11" t="s">
        <v>520</v>
      </c>
      <c r="F44" s="11" t="s">
        <v>972</v>
      </c>
      <c r="G44" s="11">
        <v>1</v>
      </c>
      <c r="H44" s="11">
        <v>2023</v>
      </c>
      <c r="I44" s="14" t="s">
        <v>845</v>
      </c>
      <c r="J44" s="7" t="str">
        <f t="shared" si="1"/>
        <v>PDF</v>
      </c>
      <c r="K44" s="9" t="s">
        <v>936</v>
      </c>
      <c r="L44" s="7">
        <v>1</v>
      </c>
      <c r="M44" s="8">
        <v>1</v>
      </c>
    </row>
    <row r="45" spans="1:13" ht="22.5" hidden="1" customHeight="1" x14ac:dyDescent="0.25">
      <c r="A45" s="7">
        <v>65</v>
      </c>
      <c r="B45" s="11" t="s">
        <v>519</v>
      </c>
      <c r="C45" s="12" t="s">
        <v>518</v>
      </c>
      <c r="D45" s="23" t="s">
        <v>517</v>
      </c>
      <c r="E45" s="11" t="s">
        <v>516</v>
      </c>
      <c r="F45" s="11" t="s">
        <v>976</v>
      </c>
      <c r="G45" s="11">
        <v>1</v>
      </c>
      <c r="H45" s="11">
        <v>2023</v>
      </c>
      <c r="I45" s="14" t="s">
        <v>846</v>
      </c>
      <c r="J45" s="7" t="str">
        <f t="shared" si="1"/>
        <v>PDF</v>
      </c>
      <c r="K45" s="9" t="s">
        <v>936</v>
      </c>
      <c r="L45" s="7">
        <v>0</v>
      </c>
      <c r="M45" s="8"/>
    </row>
    <row r="46" spans="1:13" ht="22.5" customHeight="1" x14ac:dyDescent="0.25">
      <c r="A46" s="7">
        <v>66</v>
      </c>
      <c r="B46" s="11" t="s">
        <v>515</v>
      </c>
      <c r="C46" s="12" t="s">
        <v>514</v>
      </c>
      <c r="D46" s="23" t="s">
        <v>513</v>
      </c>
      <c r="E46" s="11" t="s">
        <v>512</v>
      </c>
      <c r="F46" s="11" t="s">
        <v>998</v>
      </c>
      <c r="G46" s="11">
        <v>1</v>
      </c>
      <c r="H46" s="11">
        <v>2023</v>
      </c>
      <c r="I46" s="14" t="s">
        <v>847</v>
      </c>
      <c r="J46" s="7" t="str">
        <f t="shared" si="1"/>
        <v>PDF</v>
      </c>
      <c r="K46" s="9" t="s">
        <v>936</v>
      </c>
      <c r="L46" s="7">
        <v>1</v>
      </c>
      <c r="M46" s="8">
        <v>1</v>
      </c>
    </row>
    <row r="47" spans="1:13" ht="22.5" customHeight="1" x14ac:dyDescent="0.25">
      <c r="A47" s="7">
        <v>67</v>
      </c>
      <c r="B47" s="11" t="s">
        <v>511</v>
      </c>
      <c r="C47" s="12" t="s">
        <v>510</v>
      </c>
      <c r="D47" s="23" t="s">
        <v>509</v>
      </c>
      <c r="E47" s="11" t="s">
        <v>508</v>
      </c>
      <c r="F47" s="11" t="s">
        <v>965</v>
      </c>
      <c r="G47" s="11">
        <v>1</v>
      </c>
      <c r="H47" s="11">
        <v>2023</v>
      </c>
      <c r="I47" s="14" t="s">
        <v>848</v>
      </c>
      <c r="J47" s="7" t="str">
        <f t="shared" si="1"/>
        <v>PDF</v>
      </c>
      <c r="K47" s="9" t="s">
        <v>936</v>
      </c>
      <c r="L47" s="7">
        <v>1</v>
      </c>
      <c r="M47" s="8">
        <v>0</v>
      </c>
    </row>
    <row r="48" spans="1:13" ht="22.5" customHeight="1" x14ac:dyDescent="0.25">
      <c r="A48" s="7">
        <v>68</v>
      </c>
      <c r="B48" s="11" t="s">
        <v>507</v>
      </c>
      <c r="C48" s="12" t="s">
        <v>506</v>
      </c>
      <c r="D48" s="23" t="s">
        <v>505</v>
      </c>
      <c r="E48" s="11" t="s">
        <v>504</v>
      </c>
      <c r="F48" s="11" t="s">
        <v>1016</v>
      </c>
      <c r="G48" s="11">
        <v>1</v>
      </c>
      <c r="H48" s="11">
        <v>2023</v>
      </c>
      <c r="I48" s="14" t="s">
        <v>849</v>
      </c>
      <c r="J48" s="7" t="str">
        <f t="shared" si="1"/>
        <v>PDF</v>
      </c>
      <c r="K48" s="9" t="s">
        <v>938</v>
      </c>
      <c r="L48" s="7">
        <v>1</v>
      </c>
      <c r="M48" s="8">
        <v>1</v>
      </c>
    </row>
    <row r="49" spans="1:13" ht="22.5" customHeight="1" x14ac:dyDescent="0.25">
      <c r="A49" s="7">
        <v>69</v>
      </c>
      <c r="B49" s="11" t="s">
        <v>503</v>
      </c>
      <c r="C49" s="12" t="s">
        <v>502</v>
      </c>
      <c r="D49" s="23" t="s">
        <v>501</v>
      </c>
      <c r="E49" s="11" t="s">
        <v>500</v>
      </c>
      <c r="F49" s="11" t="s">
        <v>1073</v>
      </c>
      <c r="G49" s="11">
        <v>1</v>
      </c>
      <c r="H49" s="11">
        <v>2023</v>
      </c>
      <c r="I49" s="14" t="s">
        <v>850</v>
      </c>
      <c r="J49" s="7" t="str">
        <f t="shared" si="1"/>
        <v>PDF</v>
      </c>
      <c r="K49" s="9" t="s">
        <v>938</v>
      </c>
      <c r="L49" s="7">
        <v>1</v>
      </c>
      <c r="M49" s="8">
        <v>0</v>
      </c>
    </row>
    <row r="50" spans="1:13" ht="22.5" customHeight="1" x14ac:dyDescent="0.25">
      <c r="A50" s="7">
        <v>71</v>
      </c>
      <c r="B50" s="11" t="s">
        <v>495</v>
      </c>
      <c r="C50" s="12" t="s">
        <v>494</v>
      </c>
      <c r="D50" s="23" t="s">
        <v>493</v>
      </c>
      <c r="E50" s="11" t="s">
        <v>492</v>
      </c>
      <c r="F50" s="11" t="s">
        <v>1052</v>
      </c>
      <c r="G50" s="11">
        <v>1</v>
      </c>
      <c r="H50" s="11">
        <v>2023</v>
      </c>
      <c r="I50" s="14" t="s">
        <v>851</v>
      </c>
      <c r="J50" s="7" t="str">
        <f t="shared" si="1"/>
        <v>PDF</v>
      </c>
      <c r="K50" s="9" t="s">
        <v>938</v>
      </c>
      <c r="L50" s="7">
        <v>1</v>
      </c>
      <c r="M50" s="8">
        <v>0</v>
      </c>
    </row>
    <row r="51" spans="1:13" ht="22.5" customHeight="1" x14ac:dyDescent="0.25">
      <c r="A51" s="7">
        <v>72</v>
      </c>
      <c r="B51" s="11" t="s">
        <v>491</v>
      </c>
      <c r="C51" s="12" t="s">
        <v>490</v>
      </c>
      <c r="D51" s="23" t="s">
        <v>489</v>
      </c>
      <c r="E51" s="11" t="s">
        <v>488</v>
      </c>
      <c r="F51" s="11" t="s">
        <v>1083</v>
      </c>
      <c r="G51" s="11">
        <v>1</v>
      </c>
      <c r="H51" s="11">
        <v>2023</v>
      </c>
      <c r="I51" s="14" t="s">
        <v>852</v>
      </c>
      <c r="J51" s="7" t="str">
        <f t="shared" si="1"/>
        <v>PDF</v>
      </c>
      <c r="K51" s="9" t="s">
        <v>938</v>
      </c>
      <c r="L51" s="7">
        <v>1</v>
      </c>
      <c r="M51" s="8">
        <v>0</v>
      </c>
    </row>
    <row r="52" spans="1:13" ht="22.5" customHeight="1" x14ac:dyDescent="0.25">
      <c r="A52" s="7">
        <v>74</v>
      </c>
      <c r="B52" s="11" t="s">
        <v>483</v>
      </c>
      <c r="C52" s="12" t="s">
        <v>482</v>
      </c>
      <c r="D52" s="23" t="s">
        <v>481</v>
      </c>
      <c r="E52" s="11" t="s">
        <v>480</v>
      </c>
      <c r="F52" s="11" t="s">
        <v>1056</v>
      </c>
      <c r="G52" s="11">
        <v>1</v>
      </c>
      <c r="H52" s="11">
        <v>2022</v>
      </c>
      <c r="I52" s="14" t="s">
        <v>853</v>
      </c>
      <c r="J52" s="7" t="str">
        <f t="shared" si="1"/>
        <v>PDF</v>
      </c>
      <c r="K52" s="9" t="s">
        <v>938</v>
      </c>
      <c r="L52" s="7">
        <v>1</v>
      </c>
      <c r="M52" s="8">
        <v>0</v>
      </c>
    </row>
    <row r="53" spans="1:13" ht="22.5" customHeight="1" x14ac:dyDescent="0.25">
      <c r="A53" s="7">
        <v>75</v>
      </c>
      <c r="B53" s="11" t="s">
        <v>479</v>
      </c>
      <c r="C53" s="12" t="s">
        <v>478</v>
      </c>
      <c r="D53" s="23" t="s">
        <v>477</v>
      </c>
      <c r="E53" s="11" t="s">
        <v>476</v>
      </c>
      <c r="F53" s="11" t="s">
        <v>1081</v>
      </c>
      <c r="G53" s="11">
        <v>1</v>
      </c>
      <c r="H53" s="11">
        <v>2023</v>
      </c>
      <c r="I53" s="14" t="s">
        <v>854</v>
      </c>
      <c r="J53" s="7" t="str">
        <f t="shared" si="1"/>
        <v>PDF</v>
      </c>
      <c r="K53" s="9" t="s">
        <v>938</v>
      </c>
      <c r="L53" s="7">
        <v>1</v>
      </c>
      <c r="M53" s="8">
        <v>1</v>
      </c>
    </row>
    <row r="54" spans="1:13" ht="22.5" customHeight="1" x14ac:dyDescent="0.25">
      <c r="A54" s="7">
        <v>76</v>
      </c>
      <c r="B54" s="11" t="s">
        <v>475</v>
      </c>
      <c r="C54" s="12" t="s">
        <v>474</v>
      </c>
      <c r="D54" s="23" t="s">
        <v>473</v>
      </c>
      <c r="E54" s="11" t="s">
        <v>472</v>
      </c>
      <c r="F54" s="11" t="s">
        <v>1070</v>
      </c>
      <c r="G54" s="16">
        <v>1</v>
      </c>
      <c r="H54" s="11">
        <v>2022</v>
      </c>
      <c r="I54" s="14" t="s">
        <v>873</v>
      </c>
      <c r="J54" s="7" t="str">
        <f t="shared" si="1"/>
        <v>PDF</v>
      </c>
      <c r="K54" s="9" t="s">
        <v>938</v>
      </c>
      <c r="L54" s="7">
        <v>1</v>
      </c>
      <c r="M54" s="8">
        <v>1</v>
      </c>
    </row>
    <row r="55" spans="1:13" ht="22.5" customHeight="1" x14ac:dyDescent="0.25">
      <c r="A55" s="7">
        <v>77</v>
      </c>
      <c r="B55" s="11" t="s">
        <v>471</v>
      </c>
      <c r="C55" s="12" t="s">
        <v>470</v>
      </c>
      <c r="D55" s="23" t="s">
        <v>469</v>
      </c>
      <c r="E55" s="11" t="s">
        <v>468</v>
      </c>
      <c r="F55" s="11" t="s">
        <v>1015</v>
      </c>
      <c r="G55" s="11">
        <v>1</v>
      </c>
      <c r="H55" s="11">
        <v>2023</v>
      </c>
      <c r="I55" s="14" t="s">
        <v>855</v>
      </c>
      <c r="J55" s="7" t="str">
        <f t="shared" si="1"/>
        <v>PDF</v>
      </c>
      <c r="K55" s="9" t="s">
        <v>938</v>
      </c>
      <c r="L55" s="7">
        <v>1</v>
      </c>
      <c r="M55" s="8">
        <v>0</v>
      </c>
    </row>
    <row r="56" spans="1:13" ht="22.5" customHeight="1" x14ac:dyDescent="0.25">
      <c r="A56" s="7">
        <v>78</v>
      </c>
      <c r="B56" s="11" t="s">
        <v>467</v>
      </c>
      <c r="C56" s="12" t="s">
        <v>466</v>
      </c>
      <c r="D56" s="23" t="s">
        <v>465</v>
      </c>
      <c r="E56" s="11" t="s">
        <v>464</v>
      </c>
      <c r="F56" s="11" t="s">
        <v>1014</v>
      </c>
      <c r="G56" s="11">
        <v>1</v>
      </c>
      <c r="H56" s="11">
        <v>2022</v>
      </c>
      <c r="I56" s="14" t="s">
        <v>856</v>
      </c>
      <c r="J56" s="7" t="str">
        <f t="shared" si="1"/>
        <v>PDF</v>
      </c>
      <c r="K56" s="9" t="s">
        <v>938</v>
      </c>
      <c r="L56" s="7">
        <v>1</v>
      </c>
      <c r="M56" s="8">
        <v>1</v>
      </c>
    </row>
    <row r="57" spans="1:13" ht="22.5" customHeight="1" x14ac:dyDescent="0.25">
      <c r="A57" s="7">
        <v>80</v>
      </c>
      <c r="B57" s="11" t="s">
        <v>459</v>
      </c>
      <c r="C57" s="12" t="s">
        <v>458</v>
      </c>
      <c r="D57" s="23" t="s">
        <v>457</v>
      </c>
      <c r="E57" s="11" t="s">
        <v>456</v>
      </c>
      <c r="F57" s="11" t="s">
        <v>1013</v>
      </c>
      <c r="G57" s="11">
        <v>1</v>
      </c>
      <c r="H57" s="11">
        <v>2022</v>
      </c>
      <c r="I57" s="14" t="s">
        <v>857</v>
      </c>
      <c r="J57" s="7" t="str">
        <f t="shared" si="1"/>
        <v>PDF</v>
      </c>
      <c r="K57" s="9" t="s">
        <v>938</v>
      </c>
      <c r="L57" s="7">
        <v>1</v>
      </c>
      <c r="M57" s="8">
        <v>0</v>
      </c>
    </row>
    <row r="58" spans="1:13" ht="22.5" customHeight="1" x14ac:dyDescent="0.25">
      <c r="A58" s="7">
        <v>81</v>
      </c>
      <c r="B58" s="11" t="s">
        <v>455</v>
      </c>
      <c r="C58" s="12" t="s">
        <v>454</v>
      </c>
      <c r="D58" s="23" t="s">
        <v>453</v>
      </c>
      <c r="E58" s="11" t="s">
        <v>452</v>
      </c>
      <c r="F58" s="11" t="s">
        <v>1064</v>
      </c>
      <c r="G58" s="11">
        <v>1</v>
      </c>
      <c r="H58" s="11">
        <v>2022</v>
      </c>
      <c r="I58" s="14" t="s">
        <v>858</v>
      </c>
      <c r="J58" s="7" t="str">
        <f t="shared" si="1"/>
        <v>PDF</v>
      </c>
      <c r="K58" s="9" t="s">
        <v>938</v>
      </c>
      <c r="L58" s="7">
        <v>1</v>
      </c>
      <c r="M58" s="8">
        <v>1</v>
      </c>
    </row>
    <row r="59" spans="1:13" ht="22.5" customHeight="1" x14ac:dyDescent="0.25">
      <c r="A59" s="7">
        <v>82</v>
      </c>
      <c r="B59" s="11" t="s">
        <v>451</v>
      </c>
      <c r="C59" s="12" t="s">
        <v>450</v>
      </c>
      <c r="D59" s="23" t="s">
        <v>449</v>
      </c>
      <c r="E59" s="11" t="s">
        <v>448</v>
      </c>
      <c r="F59" s="11" t="s">
        <v>1058</v>
      </c>
      <c r="G59" s="11">
        <v>1</v>
      </c>
      <c r="H59" s="11">
        <v>2022</v>
      </c>
      <c r="I59" s="14" t="s">
        <v>859</v>
      </c>
      <c r="J59" s="7" t="str">
        <f t="shared" si="1"/>
        <v>PDF</v>
      </c>
      <c r="K59" s="9" t="s">
        <v>938</v>
      </c>
      <c r="L59" s="7">
        <v>1</v>
      </c>
      <c r="M59" s="8">
        <v>1</v>
      </c>
    </row>
    <row r="60" spans="1:13" ht="22.5" customHeight="1" x14ac:dyDescent="0.25">
      <c r="A60" s="7">
        <v>83</v>
      </c>
      <c r="B60" s="11" t="s">
        <v>447</v>
      </c>
      <c r="C60" s="12" t="s">
        <v>446</v>
      </c>
      <c r="D60" s="23" t="s">
        <v>445</v>
      </c>
      <c r="E60" s="11" t="s">
        <v>444</v>
      </c>
      <c r="F60" s="11" t="s">
        <v>1055</v>
      </c>
      <c r="G60" s="11">
        <v>1</v>
      </c>
      <c r="H60" s="11">
        <v>2022</v>
      </c>
      <c r="I60" s="14" t="s">
        <v>860</v>
      </c>
      <c r="J60" s="7" t="str">
        <f t="shared" si="1"/>
        <v>PDF</v>
      </c>
      <c r="K60" s="9" t="s">
        <v>938</v>
      </c>
      <c r="L60" s="7">
        <v>1</v>
      </c>
      <c r="M60" s="8">
        <v>0</v>
      </c>
    </row>
    <row r="61" spans="1:13" ht="22.5" customHeight="1" x14ac:dyDescent="0.25">
      <c r="A61" s="7">
        <v>84</v>
      </c>
      <c r="B61" s="11" t="s">
        <v>443</v>
      </c>
      <c r="C61" s="12" t="s">
        <v>442</v>
      </c>
      <c r="D61" s="23" t="s">
        <v>441</v>
      </c>
      <c r="E61" s="11" t="s">
        <v>440</v>
      </c>
      <c r="F61" s="11" t="s">
        <v>1060</v>
      </c>
      <c r="G61" s="11">
        <v>1</v>
      </c>
      <c r="H61" s="11">
        <v>2022</v>
      </c>
      <c r="I61" s="14" t="s">
        <v>861</v>
      </c>
      <c r="J61" s="7" t="str">
        <f t="shared" si="1"/>
        <v>PDF</v>
      </c>
      <c r="K61" s="9" t="s">
        <v>938</v>
      </c>
      <c r="L61" s="7">
        <v>1</v>
      </c>
      <c r="M61" s="8">
        <v>0</v>
      </c>
    </row>
    <row r="62" spans="1:13" ht="22.5" customHeight="1" x14ac:dyDescent="0.25">
      <c r="A62" s="7">
        <v>85</v>
      </c>
      <c r="B62" s="11" t="s">
        <v>439</v>
      </c>
      <c r="C62" s="12" t="s">
        <v>438</v>
      </c>
      <c r="D62" s="23" t="s">
        <v>437</v>
      </c>
      <c r="E62" s="11" t="s">
        <v>436</v>
      </c>
      <c r="F62" s="11" t="s">
        <v>1022</v>
      </c>
      <c r="G62" s="11">
        <v>1</v>
      </c>
      <c r="H62" s="11">
        <v>2022</v>
      </c>
      <c r="I62" s="14" t="s">
        <v>862</v>
      </c>
      <c r="J62" s="7" t="str">
        <f t="shared" si="1"/>
        <v>PDF</v>
      </c>
      <c r="K62" s="9" t="s">
        <v>938</v>
      </c>
      <c r="L62" s="7">
        <v>1</v>
      </c>
      <c r="M62" s="8">
        <v>0</v>
      </c>
    </row>
    <row r="63" spans="1:13" ht="22.5" customHeight="1" x14ac:dyDescent="0.25">
      <c r="A63" s="7">
        <v>86</v>
      </c>
      <c r="B63" s="11" t="s">
        <v>435</v>
      </c>
      <c r="C63" s="12" t="s">
        <v>434</v>
      </c>
      <c r="D63" s="23" t="s">
        <v>433</v>
      </c>
      <c r="E63" s="11" t="s">
        <v>432</v>
      </c>
      <c r="F63" s="11" t="s">
        <v>1076</v>
      </c>
      <c r="G63" s="11">
        <v>1</v>
      </c>
      <c r="H63" s="11">
        <v>2024</v>
      </c>
      <c r="I63" s="14" t="s">
        <v>863</v>
      </c>
      <c r="J63" s="7" t="str">
        <f t="shared" si="1"/>
        <v>PDF</v>
      </c>
      <c r="K63" s="9" t="s">
        <v>938</v>
      </c>
      <c r="L63" s="7">
        <v>1</v>
      </c>
      <c r="M63" s="8">
        <v>1</v>
      </c>
    </row>
    <row r="64" spans="1:13" ht="22.5" customHeight="1" x14ac:dyDescent="0.25">
      <c r="A64" s="7">
        <v>87</v>
      </c>
      <c r="B64" s="11" t="s">
        <v>431</v>
      </c>
      <c r="C64" s="12" t="s">
        <v>430</v>
      </c>
      <c r="D64" s="23" t="s">
        <v>429</v>
      </c>
      <c r="E64" s="11" t="s">
        <v>428</v>
      </c>
      <c r="F64" s="11" t="s">
        <v>1084</v>
      </c>
      <c r="G64" s="11">
        <v>1</v>
      </c>
      <c r="H64" s="11">
        <v>2023</v>
      </c>
      <c r="I64" s="14" t="s">
        <v>864</v>
      </c>
      <c r="J64" s="7" t="str">
        <f t="shared" si="1"/>
        <v>PDF</v>
      </c>
      <c r="K64" s="9" t="s">
        <v>938</v>
      </c>
      <c r="L64" s="7">
        <v>1</v>
      </c>
      <c r="M64" s="8">
        <v>0</v>
      </c>
    </row>
    <row r="65" spans="1:13" ht="22.5" customHeight="1" x14ac:dyDescent="0.25">
      <c r="A65" s="7">
        <v>88</v>
      </c>
      <c r="B65" s="11" t="s">
        <v>427</v>
      </c>
      <c r="C65" s="12" t="s">
        <v>426</v>
      </c>
      <c r="D65" s="23" t="s">
        <v>425</v>
      </c>
      <c r="E65" s="11" t="s">
        <v>424</v>
      </c>
      <c r="F65" s="11" t="s">
        <v>1074</v>
      </c>
      <c r="G65" s="11">
        <v>1</v>
      </c>
      <c r="H65" s="11">
        <v>2022</v>
      </c>
      <c r="I65" s="14" t="s">
        <v>865</v>
      </c>
      <c r="J65" s="7" t="str">
        <f t="shared" si="1"/>
        <v>PDF</v>
      </c>
      <c r="K65" s="9" t="s">
        <v>938</v>
      </c>
      <c r="L65" s="7">
        <v>1</v>
      </c>
      <c r="M65" s="8">
        <v>1</v>
      </c>
    </row>
    <row r="66" spans="1:13" ht="22.5" customHeight="1" x14ac:dyDescent="0.25">
      <c r="A66" s="7">
        <v>89</v>
      </c>
      <c r="B66" s="11" t="s">
        <v>423</v>
      </c>
      <c r="C66" s="12" t="s">
        <v>422</v>
      </c>
      <c r="D66" s="23" t="s">
        <v>421</v>
      </c>
      <c r="E66" s="11" t="s">
        <v>420</v>
      </c>
      <c r="F66" s="11" t="s">
        <v>1079</v>
      </c>
      <c r="G66" s="11">
        <v>1</v>
      </c>
      <c r="H66" s="11">
        <v>2022</v>
      </c>
      <c r="I66" s="14" t="s">
        <v>866</v>
      </c>
      <c r="J66" s="7" t="str">
        <f t="shared" ref="J66:J97" si="2">IF(OR(I66="",I66="NA"),"",HYPERLINK("./PDF/"&amp;I66&amp;".pdf","PDF"))</f>
        <v>PDF</v>
      </c>
      <c r="K66" s="9" t="s">
        <v>938</v>
      </c>
      <c r="L66" s="7">
        <v>1</v>
      </c>
      <c r="M66" s="8">
        <v>0</v>
      </c>
    </row>
    <row r="67" spans="1:13" ht="22.5" customHeight="1" x14ac:dyDescent="0.25">
      <c r="A67" s="7">
        <v>90</v>
      </c>
      <c r="B67" s="11" t="s">
        <v>419</v>
      </c>
      <c r="C67" s="12" t="s">
        <v>418</v>
      </c>
      <c r="D67" s="23" t="s">
        <v>417</v>
      </c>
      <c r="E67" s="11" t="s">
        <v>416</v>
      </c>
      <c r="F67" s="11" t="s">
        <v>1063</v>
      </c>
      <c r="G67" s="11">
        <v>1</v>
      </c>
      <c r="H67" s="11">
        <v>2022</v>
      </c>
      <c r="I67" s="14" t="s">
        <v>867</v>
      </c>
      <c r="J67" s="7" t="str">
        <f t="shared" si="2"/>
        <v>PDF</v>
      </c>
      <c r="K67" s="9" t="s">
        <v>938</v>
      </c>
      <c r="L67" s="7">
        <v>1</v>
      </c>
      <c r="M67" s="8">
        <v>1</v>
      </c>
    </row>
    <row r="68" spans="1:13" ht="22.5" customHeight="1" x14ac:dyDescent="0.25">
      <c r="A68" s="7">
        <v>91</v>
      </c>
      <c r="B68" s="11" t="s">
        <v>415</v>
      </c>
      <c r="C68" s="12" t="s">
        <v>414</v>
      </c>
      <c r="D68" s="23" t="s">
        <v>413</v>
      </c>
      <c r="E68" s="11" t="s">
        <v>412</v>
      </c>
      <c r="F68" s="11" t="s">
        <v>1057</v>
      </c>
      <c r="G68" s="11">
        <v>1</v>
      </c>
      <c r="H68" s="11">
        <v>2022</v>
      </c>
      <c r="I68" s="14" t="s">
        <v>868</v>
      </c>
      <c r="J68" s="7" t="str">
        <f t="shared" si="2"/>
        <v>PDF</v>
      </c>
      <c r="K68" s="9" t="s">
        <v>938</v>
      </c>
      <c r="L68" s="7">
        <v>1</v>
      </c>
      <c r="M68" s="8">
        <v>1</v>
      </c>
    </row>
    <row r="69" spans="1:13" ht="22.5" customHeight="1" x14ac:dyDescent="0.25">
      <c r="A69" s="7">
        <v>92</v>
      </c>
      <c r="B69" s="11" t="s">
        <v>411</v>
      </c>
      <c r="C69" s="12" t="s">
        <v>410</v>
      </c>
      <c r="D69" s="23" t="s">
        <v>409</v>
      </c>
      <c r="E69" s="11" t="s">
        <v>408</v>
      </c>
      <c r="F69" s="11" t="s">
        <v>1021</v>
      </c>
      <c r="G69" s="11">
        <v>1</v>
      </c>
      <c r="H69" s="11">
        <v>2022</v>
      </c>
      <c r="I69" s="14" t="s">
        <v>869</v>
      </c>
      <c r="J69" s="7" t="str">
        <f t="shared" si="2"/>
        <v>PDF</v>
      </c>
      <c r="K69" s="9" t="s">
        <v>938</v>
      </c>
      <c r="L69" s="7">
        <v>1</v>
      </c>
      <c r="M69" s="8">
        <v>0</v>
      </c>
    </row>
    <row r="70" spans="1:13" ht="22.5" customHeight="1" x14ac:dyDescent="0.25">
      <c r="A70" s="7">
        <v>93</v>
      </c>
      <c r="B70" s="11" t="s">
        <v>407</v>
      </c>
      <c r="C70" s="12" t="s">
        <v>406</v>
      </c>
      <c r="D70" s="23" t="s">
        <v>405</v>
      </c>
      <c r="E70" s="11" t="s">
        <v>404</v>
      </c>
      <c r="F70" s="11" t="s">
        <v>1069</v>
      </c>
      <c r="G70" s="11">
        <v>1</v>
      </c>
      <c r="H70" s="11">
        <v>2022</v>
      </c>
      <c r="I70" s="14" t="s">
        <v>870</v>
      </c>
      <c r="J70" s="7" t="str">
        <f t="shared" si="2"/>
        <v>PDF</v>
      </c>
      <c r="K70" s="9" t="s">
        <v>938</v>
      </c>
      <c r="L70" s="7">
        <v>1</v>
      </c>
      <c r="M70" s="8">
        <v>1</v>
      </c>
    </row>
    <row r="71" spans="1:13" ht="22.5" customHeight="1" x14ac:dyDescent="0.25">
      <c r="A71" s="7">
        <v>94</v>
      </c>
      <c r="B71" s="11" t="s">
        <v>403</v>
      </c>
      <c r="C71" s="12" t="s">
        <v>402</v>
      </c>
      <c r="D71" s="23" t="s">
        <v>401</v>
      </c>
      <c r="E71" s="11" t="s">
        <v>400</v>
      </c>
      <c r="F71" s="11" t="s">
        <v>1031</v>
      </c>
      <c r="G71" s="11">
        <v>1</v>
      </c>
      <c r="H71" s="11">
        <v>2022</v>
      </c>
      <c r="I71" s="14" t="s">
        <v>871</v>
      </c>
      <c r="J71" s="7" t="str">
        <f t="shared" si="2"/>
        <v>PDF</v>
      </c>
      <c r="K71" s="9" t="s">
        <v>938</v>
      </c>
      <c r="L71" s="7">
        <v>1</v>
      </c>
      <c r="M71" s="8">
        <v>1</v>
      </c>
    </row>
    <row r="72" spans="1:13" ht="22.5" customHeight="1" x14ac:dyDescent="0.25">
      <c r="A72" s="7">
        <v>95</v>
      </c>
      <c r="B72" s="11" t="s">
        <v>399</v>
      </c>
      <c r="C72" s="12" t="s">
        <v>398</v>
      </c>
      <c r="D72" s="23" t="s">
        <v>397</v>
      </c>
      <c r="E72" s="11" t="s">
        <v>396</v>
      </c>
      <c r="F72" s="11" t="s">
        <v>1041</v>
      </c>
      <c r="G72" s="11">
        <v>1</v>
      </c>
      <c r="H72" s="11">
        <v>2022</v>
      </c>
      <c r="I72" s="17" t="s">
        <v>928</v>
      </c>
      <c r="J72" s="7" t="str">
        <f t="shared" si="2"/>
        <v>PDF</v>
      </c>
      <c r="K72" s="9" t="s">
        <v>938</v>
      </c>
      <c r="L72" s="7">
        <v>1</v>
      </c>
      <c r="M72" s="8">
        <v>1</v>
      </c>
    </row>
    <row r="73" spans="1:13" ht="22.5" customHeight="1" x14ac:dyDescent="0.25">
      <c r="A73" s="7">
        <v>97</v>
      </c>
      <c r="B73" s="11" t="s">
        <v>391</v>
      </c>
      <c r="C73" s="12" t="s">
        <v>390</v>
      </c>
      <c r="D73" s="23" t="s">
        <v>389</v>
      </c>
      <c r="E73" s="11" t="s">
        <v>785</v>
      </c>
      <c r="F73" s="11" t="s">
        <v>0</v>
      </c>
      <c r="G73" s="11">
        <v>1</v>
      </c>
      <c r="H73" s="11">
        <v>2022</v>
      </c>
      <c r="I73" s="14" t="s">
        <v>788</v>
      </c>
      <c r="J73" s="7" t="str">
        <f t="shared" si="2"/>
        <v>PDF</v>
      </c>
      <c r="K73" s="9" t="s">
        <v>938</v>
      </c>
      <c r="L73" s="7">
        <v>1</v>
      </c>
      <c r="M73" s="8">
        <v>1</v>
      </c>
    </row>
    <row r="74" spans="1:13" ht="22.5" customHeight="1" x14ac:dyDescent="0.25">
      <c r="A74" s="7">
        <v>99</v>
      </c>
      <c r="B74" s="11" t="s">
        <v>384</v>
      </c>
      <c r="C74" s="12" t="s">
        <v>383</v>
      </c>
      <c r="D74" s="23" t="s">
        <v>382</v>
      </c>
      <c r="E74" s="11" t="s">
        <v>381</v>
      </c>
      <c r="F74" s="11" t="s">
        <v>1032</v>
      </c>
      <c r="G74" s="11">
        <v>1</v>
      </c>
      <c r="H74" s="11">
        <v>2022</v>
      </c>
      <c r="I74" s="14" t="s">
        <v>872</v>
      </c>
      <c r="J74" s="7" t="str">
        <f t="shared" si="2"/>
        <v>PDF</v>
      </c>
      <c r="K74" s="9" t="s">
        <v>938</v>
      </c>
      <c r="L74" s="7">
        <v>1</v>
      </c>
      <c r="M74" s="8">
        <v>1</v>
      </c>
    </row>
    <row r="75" spans="1:13" ht="22.5" customHeight="1" x14ac:dyDescent="0.25">
      <c r="A75" s="7">
        <v>103</v>
      </c>
      <c r="B75" s="11" t="s">
        <v>368</v>
      </c>
      <c r="C75" s="12" t="s">
        <v>367</v>
      </c>
      <c r="D75" s="23" t="s">
        <v>366</v>
      </c>
      <c r="E75" s="11" t="s">
        <v>785</v>
      </c>
      <c r="F75" s="11" t="s">
        <v>0</v>
      </c>
      <c r="G75" s="11">
        <v>1</v>
      </c>
      <c r="H75" s="11">
        <v>2021</v>
      </c>
      <c r="I75" s="14" t="s">
        <v>783</v>
      </c>
      <c r="J75" s="7" t="str">
        <f t="shared" si="2"/>
        <v>PDF</v>
      </c>
      <c r="K75" s="9" t="s">
        <v>938</v>
      </c>
      <c r="L75" s="7">
        <v>1</v>
      </c>
      <c r="M75" s="8">
        <v>1</v>
      </c>
    </row>
    <row r="76" spans="1:13" ht="22.5" customHeight="1" x14ac:dyDescent="0.25">
      <c r="A76" s="7">
        <v>104</v>
      </c>
      <c r="B76" s="11" t="s">
        <v>365</v>
      </c>
      <c r="C76" s="12" t="s">
        <v>364</v>
      </c>
      <c r="D76" s="23" t="s">
        <v>363</v>
      </c>
      <c r="E76" s="11" t="s">
        <v>362</v>
      </c>
      <c r="F76" s="11" t="s">
        <v>1059</v>
      </c>
      <c r="G76" s="11">
        <v>1</v>
      </c>
      <c r="H76" s="11">
        <v>2021</v>
      </c>
      <c r="I76" s="14" t="s">
        <v>874</v>
      </c>
      <c r="J76" s="7" t="str">
        <f t="shared" si="2"/>
        <v>PDF</v>
      </c>
      <c r="K76" s="9" t="s">
        <v>938</v>
      </c>
      <c r="L76" s="7">
        <v>1</v>
      </c>
      <c r="M76" s="8">
        <v>1</v>
      </c>
    </row>
    <row r="77" spans="1:13" ht="22.5" customHeight="1" x14ac:dyDescent="0.25">
      <c r="A77" s="7">
        <v>105</v>
      </c>
      <c r="B77" s="11" t="s">
        <v>361</v>
      </c>
      <c r="C77" s="12" t="s">
        <v>360</v>
      </c>
      <c r="D77" s="23" t="s">
        <v>359</v>
      </c>
      <c r="E77" s="11" t="s">
        <v>358</v>
      </c>
      <c r="F77" s="11" t="s">
        <v>1012</v>
      </c>
      <c r="G77" s="11">
        <v>1</v>
      </c>
      <c r="H77" s="11">
        <v>2021</v>
      </c>
      <c r="I77" s="14" t="s">
        <v>875</v>
      </c>
      <c r="J77" s="7" t="str">
        <f t="shared" si="2"/>
        <v>PDF</v>
      </c>
      <c r="K77" s="9" t="s">
        <v>938</v>
      </c>
      <c r="L77" s="7">
        <v>1</v>
      </c>
      <c r="M77" s="8">
        <v>1</v>
      </c>
    </row>
    <row r="78" spans="1:13" ht="22.5" hidden="1" customHeight="1" x14ac:dyDescent="0.25">
      <c r="A78" s="7">
        <v>107</v>
      </c>
      <c r="B78" s="11" t="s">
        <v>353</v>
      </c>
      <c r="C78" s="12" t="s">
        <v>352</v>
      </c>
      <c r="D78" s="23" t="s">
        <v>351</v>
      </c>
      <c r="E78" s="11" t="s">
        <v>350</v>
      </c>
      <c r="F78" s="11" t="s">
        <v>1047</v>
      </c>
      <c r="G78" s="11">
        <v>1</v>
      </c>
      <c r="H78" s="11">
        <v>2021</v>
      </c>
      <c r="I78" s="14" t="s">
        <v>876</v>
      </c>
      <c r="J78" s="7" t="str">
        <f t="shared" si="2"/>
        <v>PDF</v>
      </c>
      <c r="K78" s="9" t="s">
        <v>938</v>
      </c>
      <c r="L78" s="7">
        <v>0</v>
      </c>
      <c r="M78" s="8"/>
    </row>
    <row r="79" spans="1:13" ht="22.5" customHeight="1" x14ac:dyDescent="0.25">
      <c r="A79" s="7">
        <v>109</v>
      </c>
      <c r="B79" s="11" t="s">
        <v>345</v>
      </c>
      <c r="C79" s="12" t="s">
        <v>344</v>
      </c>
      <c r="D79" s="23" t="s">
        <v>343</v>
      </c>
      <c r="E79" s="11" t="s">
        <v>342</v>
      </c>
      <c r="F79" s="11" t="s">
        <v>1075</v>
      </c>
      <c r="G79" s="11">
        <v>1</v>
      </c>
      <c r="H79" s="11">
        <v>2022</v>
      </c>
      <c r="I79" s="14" t="s">
        <v>877</v>
      </c>
      <c r="J79" s="7" t="str">
        <f t="shared" si="2"/>
        <v>PDF</v>
      </c>
      <c r="K79" s="9" t="s">
        <v>938</v>
      </c>
      <c r="L79" s="7">
        <v>1</v>
      </c>
      <c r="M79" s="8">
        <v>0</v>
      </c>
    </row>
    <row r="80" spans="1:13" ht="22.5" customHeight="1" x14ac:dyDescent="0.25">
      <c r="A80" s="7">
        <v>110</v>
      </c>
      <c r="B80" s="11" t="s">
        <v>341</v>
      </c>
      <c r="C80" s="12" t="s">
        <v>340</v>
      </c>
      <c r="D80" s="23" t="s">
        <v>339</v>
      </c>
      <c r="E80" s="11" t="s">
        <v>338</v>
      </c>
      <c r="F80" s="11" t="s">
        <v>1078</v>
      </c>
      <c r="G80" s="11">
        <v>1</v>
      </c>
      <c r="H80" s="11">
        <v>2023</v>
      </c>
      <c r="I80" s="14" t="s">
        <v>878</v>
      </c>
      <c r="J80" s="7" t="str">
        <f t="shared" si="2"/>
        <v>PDF</v>
      </c>
      <c r="K80" s="9" t="s">
        <v>938</v>
      </c>
      <c r="L80" s="7">
        <v>1</v>
      </c>
      <c r="M80" s="8">
        <v>1</v>
      </c>
    </row>
    <row r="81" spans="1:13" ht="22.5" customHeight="1" x14ac:dyDescent="0.25">
      <c r="A81" s="7">
        <v>111</v>
      </c>
      <c r="B81" s="11" t="s">
        <v>337</v>
      </c>
      <c r="C81" s="12" t="s">
        <v>336</v>
      </c>
      <c r="D81" s="23" t="s">
        <v>335</v>
      </c>
      <c r="E81" s="11" t="s">
        <v>334</v>
      </c>
      <c r="F81" s="11" t="s">
        <v>1045</v>
      </c>
      <c r="G81" s="11">
        <v>1</v>
      </c>
      <c r="H81" s="11">
        <v>2021</v>
      </c>
      <c r="I81" s="14" t="s">
        <v>879</v>
      </c>
      <c r="J81" s="7" t="str">
        <f t="shared" si="2"/>
        <v>PDF</v>
      </c>
      <c r="K81" s="9" t="s">
        <v>938</v>
      </c>
      <c r="L81" s="7">
        <v>1</v>
      </c>
      <c r="M81" s="8">
        <v>1</v>
      </c>
    </row>
    <row r="82" spans="1:13" ht="22.5" hidden="1" customHeight="1" x14ac:dyDescent="0.25">
      <c r="A82" s="7">
        <v>113</v>
      </c>
      <c r="B82" s="11" t="s">
        <v>329</v>
      </c>
      <c r="C82" s="12" t="s">
        <v>328</v>
      </c>
      <c r="D82" s="23" t="s">
        <v>327</v>
      </c>
      <c r="E82" s="11" t="s">
        <v>326</v>
      </c>
      <c r="F82" s="11" t="s">
        <v>1080</v>
      </c>
      <c r="G82" s="11">
        <v>1</v>
      </c>
      <c r="H82" s="11">
        <v>2021</v>
      </c>
      <c r="I82" s="14" t="s">
        <v>880</v>
      </c>
      <c r="J82" s="7" t="str">
        <f t="shared" si="2"/>
        <v>PDF</v>
      </c>
      <c r="K82" s="9" t="s">
        <v>938</v>
      </c>
      <c r="L82" s="7">
        <v>0</v>
      </c>
    </row>
    <row r="83" spans="1:13" ht="22.5" hidden="1" customHeight="1" x14ac:dyDescent="0.25">
      <c r="A83" s="7">
        <v>114</v>
      </c>
      <c r="B83" s="11" t="s">
        <v>325</v>
      </c>
      <c r="C83" s="12" t="s">
        <v>324</v>
      </c>
      <c r="D83" s="23" t="s">
        <v>323</v>
      </c>
      <c r="E83" s="11" t="s">
        <v>322</v>
      </c>
      <c r="F83" s="11" t="s">
        <v>1018</v>
      </c>
      <c r="G83" s="11">
        <v>1</v>
      </c>
      <c r="H83" s="11">
        <v>2021</v>
      </c>
      <c r="I83" s="14" t="s">
        <v>881</v>
      </c>
      <c r="J83" s="7" t="str">
        <f t="shared" si="2"/>
        <v>PDF</v>
      </c>
      <c r="K83" s="9" t="s">
        <v>938</v>
      </c>
      <c r="L83" s="7">
        <v>0</v>
      </c>
      <c r="M83" s="8"/>
    </row>
    <row r="84" spans="1:13" ht="22.5" customHeight="1" x14ac:dyDescent="0.25">
      <c r="A84" s="7">
        <v>116</v>
      </c>
      <c r="B84" s="11" t="s">
        <v>317</v>
      </c>
      <c r="C84" s="12" t="s">
        <v>316</v>
      </c>
      <c r="D84" s="23" t="s">
        <v>315</v>
      </c>
      <c r="E84" s="11" t="s">
        <v>314</v>
      </c>
      <c r="F84" s="11" t="s">
        <v>1017</v>
      </c>
      <c r="G84" s="11">
        <v>1</v>
      </c>
      <c r="H84" s="11">
        <v>2021</v>
      </c>
      <c r="I84" s="14" t="s">
        <v>882</v>
      </c>
      <c r="J84" s="7" t="str">
        <f t="shared" si="2"/>
        <v>PDF</v>
      </c>
      <c r="K84" s="9" t="s">
        <v>938</v>
      </c>
      <c r="L84" s="7">
        <v>1</v>
      </c>
      <c r="M84" s="8">
        <v>1</v>
      </c>
    </row>
    <row r="85" spans="1:13" ht="22.5" customHeight="1" x14ac:dyDescent="0.25">
      <c r="A85" s="7">
        <v>117</v>
      </c>
      <c r="B85" s="11" t="s">
        <v>313</v>
      </c>
      <c r="C85" s="12" t="s">
        <v>312</v>
      </c>
      <c r="D85" s="23" t="s">
        <v>311</v>
      </c>
      <c r="E85" s="11" t="s">
        <v>310</v>
      </c>
      <c r="F85" s="11" t="s">
        <v>1023</v>
      </c>
      <c r="G85" s="11">
        <v>1</v>
      </c>
      <c r="H85" s="11">
        <v>2021</v>
      </c>
      <c r="I85" s="14" t="s">
        <v>883</v>
      </c>
      <c r="J85" s="7" t="str">
        <f t="shared" si="2"/>
        <v>PDF</v>
      </c>
      <c r="K85" s="9" t="s">
        <v>938</v>
      </c>
      <c r="L85" s="7">
        <v>1</v>
      </c>
      <c r="M85" s="8">
        <v>0</v>
      </c>
    </row>
    <row r="86" spans="1:13" ht="22.5" customHeight="1" x14ac:dyDescent="0.25">
      <c r="A86" s="7">
        <v>118</v>
      </c>
      <c r="B86" s="11" t="s">
        <v>309</v>
      </c>
      <c r="C86" s="12" t="s">
        <v>308</v>
      </c>
      <c r="D86" s="23" t="s">
        <v>307</v>
      </c>
      <c r="E86" s="11" t="s">
        <v>306</v>
      </c>
      <c r="F86" s="11" t="s">
        <v>1053</v>
      </c>
      <c r="G86" s="11">
        <v>1</v>
      </c>
      <c r="H86" s="11">
        <v>2021</v>
      </c>
      <c r="I86" s="14" t="s">
        <v>884</v>
      </c>
      <c r="J86" s="7" t="str">
        <f t="shared" si="2"/>
        <v>PDF</v>
      </c>
      <c r="K86" s="9" t="s">
        <v>938</v>
      </c>
      <c r="L86" s="7">
        <v>1</v>
      </c>
      <c r="M86" s="8">
        <v>1</v>
      </c>
    </row>
    <row r="87" spans="1:13" ht="22.5" customHeight="1" x14ac:dyDescent="0.25">
      <c r="A87" s="7">
        <v>119</v>
      </c>
      <c r="B87" s="11" t="s">
        <v>305</v>
      </c>
      <c r="C87" s="12" t="s">
        <v>304</v>
      </c>
      <c r="D87" s="23" t="s">
        <v>303</v>
      </c>
      <c r="E87" s="11" t="s">
        <v>302</v>
      </c>
      <c r="F87" s="11" t="s">
        <v>1054</v>
      </c>
      <c r="G87" s="11">
        <v>1</v>
      </c>
      <c r="H87" s="11">
        <v>2021</v>
      </c>
      <c r="I87" s="14" t="s">
        <v>885</v>
      </c>
      <c r="J87" s="7" t="str">
        <f t="shared" si="2"/>
        <v>PDF</v>
      </c>
      <c r="K87" s="9" t="s">
        <v>938</v>
      </c>
      <c r="L87" s="7">
        <v>1</v>
      </c>
      <c r="M87" s="8">
        <v>1</v>
      </c>
    </row>
    <row r="88" spans="1:13" ht="22.5" customHeight="1" x14ac:dyDescent="0.25">
      <c r="A88" s="7">
        <v>120</v>
      </c>
      <c r="B88" s="11" t="s">
        <v>301</v>
      </c>
      <c r="C88" s="12" t="s">
        <v>300</v>
      </c>
      <c r="D88" s="23" t="s">
        <v>299</v>
      </c>
      <c r="E88" s="11" t="s">
        <v>298</v>
      </c>
      <c r="F88" s="11" t="s">
        <v>1008</v>
      </c>
      <c r="G88" s="11">
        <v>1</v>
      </c>
      <c r="H88" s="11">
        <v>2021</v>
      </c>
      <c r="I88" s="14" t="s">
        <v>886</v>
      </c>
      <c r="J88" s="7" t="str">
        <f t="shared" si="2"/>
        <v>PDF</v>
      </c>
      <c r="K88" s="9" t="s">
        <v>938</v>
      </c>
      <c r="L88" s="7">
        <v>1</v>
      </c>
      <c r="M88" s="8">
        <v>1</v>
      </c>
    </row>
    <row r="89" spans="1:13" ht="22.5" customHeight="1" x14ac:dyDescent="0.25">
      <c r="A89" s="7">
        <v>121</v>
      </c>
      <c r="B89" s="11" t="s">
        <v>297</v>
      </c>
      <c r="C89" s="12" t="s">
        <v>296</v>
      </c>
      <c r="D89" s="23" t="s">
        <v>295</v>
      </c>
      <c r="E89" s="11" t="s">
        <v>294</v>
      </c>
      <c r="F89" s="11" t="s">
        <v>1049</v>
      </c>
      <c r="G89" s="11">
        <v>1</v>
      </c>
      <c r="H89" s="11">
        <v>2021</v>
      </c>
      <c r="I89" s="14" t="s">
        <v>887</v>
      </c>
      <c r="J89" s="7" t="str">
        <f t="shared" si="2"/>
        <v>PDF</v>
      </c>
      <c r="K89" s="9" t="s">
        <v>938</v>
      </c>
      <c r="L89" s="7">
        <v>1</v>
      </c>
      <c r="M89" s="8">
        <v>0</v>
      </c>
    </row>
    <row r="90" spans="1:13" ht="22.5" customHeight="1" x14ac:dyDescent="0.25">
      <c r="A90" s="7">
        <v>122</v>
      </c>
      <c r="B90" s="11" t="s">
        <v>293</v>
      </c>
      <c r="C90" s="12" t="s">
        <v>292</v>
      </c>
      <c r="D90" s="23" t="s">
        <v>291</v>
      </c>
      <c r="E90" s="11" t="s">
        <v>785</v>
      </c>
      <c r="F90" s="11" t="s">
        <v>0</v>
      </c>
      <c r="G90" s="11">
        <v>1</v>
      </c>
      <c r="H90" s="11">
        <v>2021</v>
      </c>
      <c r="I90" s="14" t="s">
        <v>784</v>
      </c>
      <c r="J90" s="7" t="str">
        <f t="shared" si="2"/>
        <v>PDF</v>
      </c>
      <c r="K90" s="9" t="s">
        <v>938</v>
      </c>
      <c r="L90" s="7">
        <v>1</v>
      </c>
      <c r="M90" s="8">
        <v>1</v>
      </c>
    </row>
    <row r="91" spans="1:13" ht="22.5" customHeight="1" x14ac:dyDescent="0.25">
      <c r="A91" s="7">
        <v>123</v>
      </c>
      <c r="B91" s="11" t="s">
        <v>290</v>
      </c>
      <c r="C91" s="12" t="s">
        <v>289</v>
      </c>
      <c r="D91" s="23" t="s">
        <v>288</v>
      </c>
      <c r="E91" s="11" t="s">
        <v>287</v>
      </c>
      <c r="F91" s="11" t="s">
        <v>1026</v>
      </c>
      <c r="G91" s="11">
        <v>1</v>
      </c>
      <c r="H91" s="11">
        <v>2021</v>
      </c>
      <c r="I91" s="14" t="s">
        <v>888</v>
      </c>
      <c r="J91" s="7" t="str">
        <f t="shared" si="2"/>
        <v>PDF</v>
      </c>
      <c r="K91" s="9" t="s">
        <v>938</v>
      </c>
      <c r="L91" s="7">
        <v>1</v>
      </c>
      <c r="M91" s="8">
        <v>0</v>
      </c>
    </row>
    <row r="92" spans="1:13" ht="22.5" customHeight="1" x14ac:dyDescent="0.25">
      <c r="A92" s="7">
        <v>124</v>
      </c>
      <c r="B92" s="11" t="s">
        <v>286</v>
      </c>
      <c r="C92" s="12" t="s">
        <v>285</v>
      </c>
      <c r="D92" s="23" t="s">
        <v>284</v>
      </c>
      <c r="E92" s="11" t="s">
        <v>283</v>
      </c>
      <c r="F92" s="11" t="s">
        <v>1046</v>
      </c>
      <c r="G92" s="11">
        <v>1</v>
      </c>
      <c r="H92" s="11">
        <v>2021</v>
      </c>
      <c r="I92" s="14" t="s">
        <v>889</v>
      </c>
      <c r="J92" s="7" t="str">
        <f t="shared" si="2"/>
        <v>PDF</v>
      </c>
      <c r="K92" s="9" t="s">
        <v>938</v>
      </c>
      <c r="L92" s="7">
        <v>1</v>
      </c>
      <c r="M92" s="8">
        <v>1</v>
      </c>
    </row>
    <row r="93" spans="1:13" ht="22.5" customHeight="1" x14ac:dyDescent="0.25">
      <c r="A93" s="7">
        <v>125</v>
      </c>
      <c r="B93" s="11" t="s">
        <v>282</v>
      </c>
      <c r="C93" s="12" t="s">
        <v>281</v>
      </c>
      <c r="D93" s="23" t="s">
        <v>280</v>
      </c>
      <c r="E93" s="11" t="s">
        <v>0</v>
      </c>
      <c r="F93" s="11" t="s">
        <v>0</v>
      </c>
      <c r="G93" s="11">
        <v>1</v>
      </c>
      <c r="H93" s="11">
        <v>2021</v>
      </c>
      <c r="I93" s="14" t="s">
        <v>786</v>
      </c>
      <c r="J93" s="7" t="str">
        <f t="shared" si="2"/>
        <v>PDF</v>
      </c>
      <c r="K93" s="9" t="s">
        <v>937</v>
      </c>
      <c r="L93" s="7">
        <v>1</v>
      </c>
      <c r="M93" s="7">
        <v>1</v>
      </c>
    </row>
    <row r="94" spans="1:13" ht="22.5" customHeight="1" x14ac:dyDescent="0.25">
      <c r="A94" s="7">
        <v>127</v>
      </c>
      <c r="B94" s="11" t="s">
        <v>275</v>
      </c>
      <c r="C94" s="12" t="s">
        <v>274</v>
      </c>
      <c r="D94" s="23" t="s">
        <v>273</v>
      </c>
      <c r="E94" s="11" t="s">
        <v>272</v>
      </c>
      <c r="F94" s="11" t="s">
        <v>1039</v>
      </c>
      <c r="G94" s="11">
        <v>1</v>
      </c>
      <c r="H94" s="11">
        <v>2021</v>
      </c>
      <c r="I94" s="14" t="s">
        <v>890</v>
      </c>
      <c r="J94" s="7" t="str">
        <f t="shared" si="2"/>
        <v>PDF</v>
      </c>
      <c r="K94" s="9" t="s">
        <v>937</v>
      </c>
      <c r="L94" s="7">
        <v>1</v>
      </c>
      <c r="M94" s="7">
        <v>1</v>
      </c>
    </row>
    <row r="95" spans="1:13" ht="22.5" customHeight="1" x14ac:dyDescent="0.25">
      <c r="A95" s="7">
        <v>128</v>
      </c>
      <c r="B95" s="11" t="s">
        <v>271</v>
      </c>
      <c r="C95" s="12" t="s">
        <v>270</v>
      </c>
      <c r="D95" s="23" t="s">
        <v>269</v>
      </c>
      <c r="E95" s="11" t="s">
        <v>0</v>
      </c>
      <c r="F95" s="11" t="s">
        <v>0</v>
      </c>
      <c r="G95" s="11">
        <v>1</v>
      </c>
      <c r="H95" s="11">
        <v>2021</v>
      </c>
      <c r="I95" s="14" t="s">
        <v>787</v>
      </c>
      <c r="J95" s="7" t="str">
        <f t="shared" si="2"/>
        <v>PDF</v>
      </c>
      <c r="K95" s="9" t="s">
        <v>937</v>
      </c>
      <c r="L95" s="7">
        <v>1</v>
      </c>
      <c r="M95" s="7">
        <v>1</v>
      </c>
    </row>
    <row r="96" spans="1:13" ht="22.5" customHeight="1" x14ac:dyDescent="0.25">
      <c r="A96" s="7">
        <v>129</v>
      </c>
      <c r="B96" s="11" t="s">
        <v>268</v>
      </c>
      <c r="C96" s="12" t="s">
        <v>267</v>
      </c>
      <c r="D96" s="23" t="s">
        <v>266</v>
      </c>
      <c r="E96" s="11" t="s">
        <v>265</v>
      </c>
      <c r="F96" s="11" t="s">
        <v>1048</v>
      </c>
      <c r="G96" s="11">
        <v>1</v>
      </c>
      <c r="H96" s="11">
        <v>2021</v>
      </c>
      <c r="I96" s="14" t="s">
        <v>56</v>
      </c>
      <c r="J96" s="7" t="str">
        <f t="shared" si="2"/>
        <v>PDF</v>
      </c>
      <c r="K96" s="9" t="s">
        <v>937</v>
      </c>
      <c r="L96" s="7">
        <v>1</v>
      </c>
      <c r="M96" s="7">
        <v>1</v>
      </c>
    </row>
    <row r="97" spans="1:13" ht="22.5" customHeight="1" x14ac:dyDescent="0.25">
      <c r="A97" s="7">
        <v>130</v>
      </c>
      <c r="B97" s="11" t="s">
        <v>264</v>
      </c>
      <c r="C97" s="12" t="s">
        <v>263</v>
      </c>
      <c r="D97" s="23" t="s">
        <v>262</v>
      </c>
      <c r="E97" s="11" t="s">
        <v>261</v>
      </c>
      <c r="F97" s="11" t="s">
        <v>1061</v>
      </c>
      <c r="G97" s="11">
        <v>1</v>
      </c>
      <c r="H97" s="11">
        <v>2021</v>
      </c>
      <c r="I97" s="14" t="s">
        <v>891</v>
      </c>
      <c r="J97" s="7" t="str">
        <f t="shared" si="2"/>
        <v>PDF</v>
      </c>
      <c r="K97" s="9" t="s">
        <v>937</v>
      </c>
      <c r="L97" s="7">
        <v>1</v>
      </c>
      <c r="M97" s="7">
        <v>1</v>
      </c>
    </row>
    <row r="98" spans="1:13" ht="22.5" customHeight="1" x14ac:dyDescent="0.25">
      <c r="A98" s="7">
        <v>131</v>
      </c>
      <c r="B98" s="11" t="s">
        <v>260</v>
      </c>
      <c r="C98" s="12" t="s">
        <v>259</v>
      </c>
      <c r="D98" s="23" t="s">
        <v>258</v>
      </c>
      <c r="E98" s="11" t="s">
        <v>257</v>
      </c>
      <c r="F98" s="11" t="s">
        <v>1030</v>
      </c>
      <c r="G98" s="11">
        <v>1</v>
      </c>
      <c r="H98" s="11">
        <v>2021</v>
      </c>
      <c r="I98" s="14" t="s">
        <v>892</v>
      </c>
      <c r="J98" s="7" t="str">
        <f t="shared" ref="J98:J129" si="3">IF(OR(I98="",I98="NA"),"",HYPERLINK("./PDF/"&amp;I98&amp;".pdf","PDF"))</f>
        <v>PDF</v>
      </c>
      <c r="K98" s="9" t="s">
        <v>937</v>
      </c>
      <c r="L98" s="7">
        <v>1</v>
      </c>
      <c r="M98" s="7">
        <v>1</v>
      </c>
    </row>
    <row r="99" spans="1:13" ht="22.5" hidden="1" customHeight="1" x14ac:dyDescent="0.25">
      <c r="A99" s="7">
        <v>132</v>
      </c>
      <c r="B99" s="11" t="s">
        <v>256</v>
      </c>
      <c r="C99" s="12" t="s">
        <v>255</v>
      </c>
      <c r="D99" s="23" t="s">
        <v>254</v>
      </c>
      <c r="E99" s="11" t="s">
        <v>253</v>
      </c>
      <c r="F99" s="11" t="s">
        <v>1072</v>
      </c>
      <c r="G99" s="11">
        <v>1</v>
      </c>
      <c r="H99" s="11">
        <v>2021</v>
      </c>
      <c r="I99" s="14" t="s">
        <v>893</v>
      </c>
      <c r="J99" s="7" t="str">
        <f t="shared" si="3"/>
        <v>PDF</v>
      </c>
      <c r="K99" s="9" t="s">
        <v>937</v>
      </c>
      <c r="L99" s="7">
        <v>0</v>
      </c>
      <c r="M99" s="7"/>
    </row>
    <row r="100" spans="1:13" ht="22.5" customHeight="1" x14ac:dyDescent="0.25">
      <c r="A100" s="7">
        <v>133</v>
      </c>
      <c r="B100" s="11" t="s">
        <v>252</v>
      </c>
      <c r="C100" s="12" t="s">
        <v>251</v>
      </c>
      <c r="D100" s="23" t="s">
        <v>250</v>
      </c>
      <c r="E100" s="11" t="s">
        <v>249</v>
      </c>
      <c r="F100" s="11" t="s">
        <v>1085</v>
      </c>
      <c r="G100" s="11">
        <v>1</v>
      </c>
      <c r="H100" s="11">
        <v>2021</v>
      </c>
      <c r="I100" s="14" t="s">
        <v>894</v>
      </c>
      <c r="J100" s="7" t="str">
        <f t="shared" si="3"/>
        <v>PDF</v>
      </c>
      <c r="K100" s="9" t="s">
        <v>937</v>
      </c>
      <c r="L100" s="7">
        <v>1</v>
      </c>
      <c r="M100" s="7">
        <v>1</v>
      </c>
    </row>
    <row r="101" spans="1:13" ht="22.5" hidden="1" customHeight="1" x14ac:dyDescent="0.25">
      <c r="A101" s="7">
        <v>135</v>
      </c>
      <c r="B101" s="11" t="s">
        <v>244</v>
      </c>
      <c r="C101" s="12" t="s">
        <v>243</v>
      </c>
      <c r="D101" s="23" t="s">
        <v>242</v>
      </c>
      <c r="E101" s="11" t="s">
        <v>241</v>
      </c>
      <c r="F101" s="11" t="s">
        <v>1077</v>
      </c>
      <c r="G101" s="11">
        <v>1</v>
      </c>
      <c r="H101" s="11">
        <v>2021</v>
      </c>
      <c r="I101" s="14" t="s">
        <v>895</v>
      </c>
      <c r="J101" s="7" t="str">
        <f t="shared" si="3"/>
        <v>PDF</v>
      </c>
      <c r="K101" s="9" t="s">
        <v>937</v>
      </c>
      <c r="L101" s="7">
        <v>0</v>
      </c>
      <c r="M101" s="7"/>
    </row>
    <row r="102" spans="1:13" ht="22.5" hidden="1" customHeight="1" x14ac:dyDescent="0.25">
      <c r="A102" s="7">
        <v>138</v>
      </c>
      <c r="B102" s="11" t="s">
        <v>233</v>
      </c>
      <c r="C102" s="12" t="s">
        <v>232</v>
      </c>
      <c r="D102" s="23" t="s">
        <v>231</v>
      </c>
      <c r="E102" s="11" t="s">
        <v>230</v>
      </c>
      <c r="F102" s="11" t="s">
        <v>1086</v>
      </c>
      <c r="G102" s="11">
        <v>1</v>
      </c>
      <c r="H102" s="11">
        <v>2020</v>
      </c>
      <c r="I102" s="14" t="s">
        <v>896</v>
      </c>
      <c r="J102" s="7" t="str">
        <f t="shared" si="3"/>
        <v>PDF</v>
      </c>
      <c r="K102" s="9" t="s">
        <v>937</v>
      </c>
      <c r="L102" s="7">
        <v>0</v>
      </c>
      <c r="M102" s="7"/>
    </row>
    <row r="103" spans="1:13" ht="22.5" customHeight="1" x14ac:dyDescent="0.25">
      <c r="A103" s="7">
        <v>139</v>
      </c>
      <c r="B103" s="11" t="s">
        <v>229</v>
      </c>
      <c r="C103" s="12" t="s">
        <v>228</v>
      </c>
      <c r="D103" s="23" t="s">
        <v>227</v>
      </c>
      <c r="E103" s="11" t="s">
        <v>226</v>
      </c>
      <c r="F103" s="11" t="s">
        <v>1066</v>
      </c>
      <c r="G103" s="11">
        <v>1</v>
      </c>
      <c r="H103" s="11">
        <v>2020</v>
      </c>
      <c r="I103" s="14" t="s">
        <v>897</v>
      </c>
      <c r="J103" s="7" t="str">
        <f t="shared" si="3"/>
        <v>PDF</v>
      </c>
      <c r="K103" s="9" t="s">
        <v>937</v>
      </c>
      <c r="L103" s="7">
        <v>1</v>
      </c>
      <c r="M103" s="7">
        <v>1</v>
      </c>
    </row>
    <row r="104" spans="1:13" ht="22.5" customHeight="1" x14ac:dyDescent="0.25">
      <c r="A104" s="7">
        <v>140</v>
      </c>
      <c r="B104" s="11" t="s">
        <v>225</v>
      </c>
      <c r="C104" s="12" t="s">
        <v>224</v>
      </c>
      <c r="D104" s="23" t="s">
        <v>223</v>
      </c>
      <c r="E104" s="11" t="s">
        <v>222</v>
      </c>
      <c r="F104" s="11" t="s">
        <v>1024</v>
      </c>
      <c r="G104" s="11">
        <v>1</v>
      </c>
      <c r="H104" s="11">
        <v>2020</v>
      </c>
      <c r="I104" s="14" t="s">
        <v>898</v>
      </c>
      <c r="J104" s="7" t="str">
        <f t="shared" si="3"/>
        <v>PDF</v>
      </c>
      <c r="K104" s="9" t="s">
        <v>937</v>
      </c>
      <c r="L104" s="7">
        <v>1</v>
      </c>
      <c r="M104" s="7">
        <v>1</v>
      </c>
    </row>
    <row r="105" spans="1:13" ht="22.5" customHeight="1" x14ac:dyDescent="0.25">
      <c r="A105" s="7">
        <v>141</v>
      </c>
      <c r="B105" s="11" t="s">
        <v>221</v>
      </c>
      <c r="C105" s="12" t="s">
        <v>220</v>
      </c>
      <c r="D105" s="23" t="s">
        <v>219</v>
      </c>
      <c r="E105" s="11" t="s">
        <v>218</v>
      </c>
      <c r="F105" s="11" t="s">
        <v>1062</v>
      </c>
      <c r="G105" s="11">
        <v>1</v>
      </c>
      <c r="H105" s="11">
        <v>2020</v>
      </c>
      <c r="I105" s="14" t="s">
        <v>899</v>
      </c>
      <c r="J105" s="7" t="str">
        <f t="shared" si="3"/>
        <v>PDF</v>
      </c>
      <c r="K105" s="9" t="s">
        <v>937</v>
      </c>
      <c r="L105" s="7">
        <v>1</v>
      </c>
      <c r="M105" s="7">
        <v>1</v>
      </c>
    </row>
    <row r="106" spans="1:13" ht="22.5" hidden="1" customHeight="1" x14ac:dyDescent="0.25">
      <c r="A106" s="7">
        <v>142</v>
      </c>
      <c r="B106" s="11" t="s">
        <v>217</v>
      </c>
      <c r="C106" s="12" t="s">
        <v>216</v>
      </c>
      <c r="D106" s="23" t="s">
        <v>215</v>
      </c>
      <c r="E106" s="11" t="s">
        <v>214</v>
      </c>
      <c r="F106" s="11" t="s">
        <v>1087</v>
      </c>
      <c r="G106" s="11">
        <v>1</v>
      </c>
      <c r="H106" s="11">
        <v>2020</v>
      </c>
      <c r="I106" s="14" t="s">
        <v>900</v>
      </c>
      <c r="J106" s="7" t="str">
        <f t="shared" si="3"/>
        <v>PDF</v>
      </c>
      <c r="K106" s="9" t="s">
        <v>937</v>
      </c>
      <c r="L106" s="7">
        <v>0</v>
      </c>
      <c r="M106" s="7"/>
    </row>
    <row r="107" spans="1:13" ht="22.5" hidden="1" customHeight="1" x14ac:dyDescent="0.25">
      <c r="A107" s="7">
        <v>147</v>
      </c>
      <c r="B107" s="11" t="s">
        <v>199</v>
      </c>
      <c r="C107" s="12" t="s">
        <v>198</v>
      </c>
      <c r="D107" s="23" t="s">
        <v>197</v>
      </c>
      <c r="E107" s="11" t="s">
        <v>196</v>
      </c>
      <c r="F107" s="11" t="s">
        <v>1020</v>
      </c>
      <c r="G107" s="11">
        <v>1</v>
      </c>
      <c r="H107" s="11">
        <v>2020</v>
      </c>
      <c r="I107" s="14" t="s">
        <v>901</v>
      </c>
      <c r="J107" s="7" t="str">
        <f t="shared" si="3"/>
        <v>PDF</v>
      </c>
      <c r="K107" s="9" t="s">
        <v>937</v>
      </c>
      <c r="L107" s="7">
        <v>0</v>
      </c>
      <c r="M107" s="7"/>
    </row>
    <row r="108" spans="1:13" ht="22.5" hidden="1" customHeight="1" x14ac:dyDescent="0.25">
      <c r="A108" s="7">
        <v>148</v>
      </c>
      <c r="B108" s="11" t="s">
        <v>195</v>
      </c>
      <c r="C108" s="12" t="s">
        <v>194</v>
      </c>
      <c r="D108" s="23" t="s">
        <v>193</v>
      </c>
      <c r="E108" s="11" t="s">
        <v>192</v>
      </c>
      <c r="F108" s="11" t="s">
        <v>1051</v>
      </c>
      <c r="G108" s="11">
        <v>1</v>
      </c>
      <c r="H108" s="11">
        <v>2020</v>
      </c>
      <c r="I108" s="14" t="s">
        <v>902</v>
      </c>
      <c r="J108" s="7" t="str">
        <f t="shared" si="3"/>
        <v>PDF</v>
      </c>
      <c r="K108" s="9" t="s">
        <v>937</v>
      </c>
      <c r="L108" s="7">
        <v>0</v>
      </c>
      <c r="M108" s="7"/>
    </row>
    <row r="109" spans="1:13" ht="22.5" customHeight="1" x14ac:dyDescent="0.25">
      <c r="A109" s="7">
        <v>151</v>
      </c>
      <c r="B109" s="11" t="s">
        <v>184</v>
      </c>
      <c r="C109" s="12" t="s">
        <v>183</v>
      </c>
      <c r="D109" s="11" t="s">
        <v>182</v>
      </c>
      <c r="E109" s="11" t="s">
        <v>181</v>
      </c>
      <c r="F109" s="11" t="s">
        <v>1088</v>
      </c>
      <c r="G109" s="11">
        <v>1</v>
      </c>
      <c r="H109" s="11">
        <v>2020</v>
      </c>
      <c r="I109" s="14" t="s">
        <v>903</v>
      </c>
      <c r="J109" s="7" t="str">
        <f t="shared" si="3"/>
        <v>PDF</v>
      </c>
      <c r="K109" s="7" t="s">
        <v>936</v>
      </c>
      <c r="L109" s="7">
        <v>1</v>
      </c>
      <c r="M109" s="8">
        <v>1</v>
      </c>
    </row>
    <row r="110" spans="1:13" ht="22.5" customHeight="1" x14ac:dyDescent="0.25">
      <c r="A110" s="7">
        <v>154</v>
      </c>
      <c r="B110" s="11" t="s">
        <v>172</v>
      </c>
      <c r="C110" s="12" t="s">
        <v>171</v>
      </c>
      <c r="D110" s="23" t="s">
        <v>170</v>
      </c>
      <c r="E110" s="11" t="s">
        <v>169</v>
      </c>
      <c r="F110" s="11" t="s">
        <v>1071</v>
      </c>
      <c r="G110" s="11">
        <v>1</v>
      </c>
      <c r="H110" s="11">
        <v>2019</v>
      </c>
      <c r="I110" s="14" t="s">
        <v>904</v>
      </c>
      <c r="J110" s="7" t="str">
        <f t="shared" si="3"/>
        <v>PDF</v>
      </c>
      <c r="K110" s="9" t="s">
        <v>937</v>
      </c>
      <c r="L110" s="7">
        <v>1</v>
      </c>
      <c r="M110" s="7">
        <v>1</v>
      </c>
    </row>
    <row r="111" spans="1:13" ht="22.5" customHeight="1" x14ac:dyDescent="0.25">
      <c r="A111" s="7">
        <v>156</v>
      </c>
      <c r="B111" s="11" t="s">
        <v>164</v>
      </c>
      <c r="C111" s="12" t="s">
        <v>163</v>
      </c>
      <c r="D111" s="23" t="s">
        <v>162</v>
      </c>
      <c r="E111" s="11" t="s">
        <v>161</v>
      </c>
      <c r="F111" s="11" t="s">
        <v>1042</v>
      </c>
      <c r="G111" s="11">
        <v>1</v>
      </c>
      <c r="H111" s="11">
        <v>2019</v>
      </c>
      <c r="I111" s="14" t="s">
        <v>905</v>
      </c>
      <c r="J111" s="7" t="str">
        <f t="shared" si="3"/>
        <v>PDF</v>
      </c>
      <c r="K111" s="9" t="s">
        <v>937</v>
      </c>
      <c r="L111" s="7">
        <v>1</v>
      </c>
      <c r="M111" s="7">
        <v>1</v>
      </c>
    </row>
    <row r="112" spans="1:13" ht="22.5" customHeight="1" x14ac:dyDescent="0.25">
      <c r="A112" s="7">
        <v>157</v>
      </c>
      <c r="B112" s="11" t="s">
        <v>160</v>
      </c>
      <c r="C112" s="12" t="s">
        <v>159</v>
      </c>
      <c r="D112" s="23" t="s">
        <v>158</v>
      </c>
      <c r="E112" s="11" t="s">
        <v>157</v>
      </c>
      <c r="F112" s="11" t="s">
        <v>1082</v>
      </c>
      <c r="G112" s="11">
        <v>1</v>
      </c>
      <c r="H112" s="11">
        <v>2019</v>
      </c>
      <c r="I112" s="14" t="s">
        <v>906</v>
      </c>
      <c r="J112" s="7" t="str">
        <f t="shared" si="3"/>
        <v>PDF</v>
      </c>
      <c r="K112" s="9" t="s">
        <v>937</v>
      </c>
      <c r="L112" s="7">
        <v>1</v>
      </c>
      <c r="M112" s="7">
        <v>1</v>
      </c>
    </row>
    <row r="113" spans="1:13" ht="22.5" customHeight="1" x14ac:dyDescent="0.25">
      <c r="A113" s="7">
        <v>159</v>
      </c>
      <c r="B113" s="11" t="s">
        <v>152</v>
      </c>
      <c r="C113" s="12" t="s">
        <v>151</v>
      </c>
      <c r="D113" s="23" t="s">
        <v>150</v>
      </c>
      <c r="E113" s="11" t="s">
        <v>149</v>
      </c>
      <c r="F113" s="11" t="s">
        <v>1038</v>
      </c>
      <c r="G113" s="11">
        <v>1</v>
      </c>
      <c r="H113" s="11">
        <v>2019</v>
      </c>
      <c r="I113" s="14" t="s">
        <v>907</v>
      </c>
      <c r="J113" s="7" t="str">
        <f t="shared" si="3"/>
        <v>PDF</v>
      </c>
      <c r="K113" s="9" t="s">
        <v>937</v>
      </c>
      <c r="L113" s="7">
        <v>1</v>
      </c>
      <c r="M113" s="7">
        <v>1</v>
      </c>
    </row>
    <row r="114" spans="1:13" ht="22.5" hidden="1" customHeight="1" x14ac:dyDescent="0.25">
      <c r="A114" s="7">
        <v>160</v>
      </c>
      <c r="B114" s="11" t="s">
        <v>148</v>
      </c>
      <c r="C114" s="12" t="s">
        <v>147</v>
      </c>
      <c r="D114" s="23" t="s">
        <v>146</v>
      </c>
      <c r="E114" s="11" t="s">
        <v>145</v>
      </c>
      <c r="F114" s="11" t="s">
        <v>1067</v>
      </c>
      <c r="G114" s="11">
        <v>1</v>
      </c>
      <c r="H114" s="11">
        <v>2019</v>
      </c>
      <c r="I114" s="14" t="s">
        <v>908</v>
      </c>
      <c r="J114" s="7" t="str">
        <f t="shared" si="3"/>
        <v>PDF</v>
      </c>
      <c r="K114" s="9" t="s">
        <v>937</v>
      </c>
      <c r="L114" s="7">
        <v>0</v>
      </c>
      <c r="M114" s="7"/>
    </row>
    <row r="115" spans="1:13" ht="22.5" hidden="1" customHeight="1" x14ac:dyDescent="0.25">
      <c r="A115" s="7">
        <v>162</v>
      </c>
      <c r="B115" s="11" t="s">
        <v>141</v>
      </c>
      <c r="C115" s="12" t="s">
        <v>140</v>
      </c>
      <c r="D115" s="23" t="s">
        <v>139</v>
      </c>
      <c r="E115" s="11" t="s">
        <v>138</v>
      </c>
      <c r="F115" s="11" t="s">
        <v>1036</v>
      </c>
      <c r="G115" s="11">
        <v>1</v>
      </c>
      <c r="H115" s="11">
        <v>2019</v>
      </c>
      <c r="I115" s="14" t="s">
        <v>909</v>
      </c>
      <c r="J115" s="7" t="str">
        <f t="shared" si="3"/>
        <v>PDF</v>
      </c>
      <c r="K115" s="9" t="s">
        <v>937</v>
      </c>
      <c r="L115" s="7">
        <v>0</v>
      </c>
      <c r="M115" s="7"/>
    </row>
    <row r="116" spans="1:13" ht="22.5" customHeight="1" x14ac:dyDescent="0.25">
      <c r="A116" s="7">
        <v>163</v>
      </c>
      <c r="B116" s="11" t="s">
        <v>137</v>
      </c>
      <c r="C116" s="12" t="s">
        <v>136</v>
      </c>
      <c r="D116" s="23" t="s">
        <v>135</v>
      </c>
      <c r="E116" s="11" t="s">
        <v>134</v>
      </c>
      <c r="F116" s="11" t="s">
        <v>1029</v>
      </c>
      <c r="G116" s="11">
        <v>1</v>
      </c>
      <c r="H116" s="11">
        <v>2019</v>
      </c>
      <c r="I116" s="14" t="s">
        <v>910</v>
      </c>
      <c r="J116" s="7" t="str">
        <f t="shared" si="3"/>
        <v>PDF</v>
      </c>
      <c r="K116" s="9" t="s">
        <v>937</v>
      </c>
      <c r="L116" s="7">
        <v>1</v>
      </c>
      <c r="M116" s="7">
        <v>1</v>
      </c>
    </row>
    <row r="117" spans="1:13" ht="22.5" hidden="1" customHeight="1" x14ac:dyDescent="0.25">
      <c r="A117" s="7">
        <v>164</v>
      </c>
      <c r="B117" s="11" t="s">
        <v>133</v>
      </c>
      <c r="C117" s="12" t="s">
        <v>132</v>
      </c>
      <c r="D117" s="23" t="s">
        <v>131</v>
      </c>
      <c r="E117" s="11" t="s">
        <v>130</v>
      </c>
      <c r="F117" s="11" t="s">
        <v>1037</v>
      </c>
      <c r="G117" s="11">
        <v>1</v>
      </c>
      <c r="H117" s="11">
        <v>2019</v>
      </c>
      <c r="I117" s="14" t="s">
        <v>911</v>
      </c>
      <c r="J117" s="7" t="str">
        <f t="shared" si="3"/>
        <v>PDF</v>
      </c>
      <c r="K117" s="9" t="s">
        <v>937</v>
      </c>
      <c r="L117" s="7">
        <v>0</v>
      </c>
      <c r="M117" s="7"/>
    </row>
    <row r="118" spans="1:13" ht="22.5" customHeight="1" x14ac:dyDescent="0.25">
      <c r="A118" s="7">
        <v>165</v>
      </c>
      <c r="B118" s="11" t="s">
        <v>129</v>
      </c>
      <c r="C118" s="12" t="s">
        <v>128</v>
      </c>
      <c r="D118" s="23" t="s">
        <v>127</v>
      </c>
      <c r="E118" s="11" t="s">
        <v>126</v>
      </c>
      <c r="F118" s="11" t="s">
        <v>1065</v>
      </c>
      <c r="G118" s="11">
        <v>1</v>
      </c>
      <c r="H118" s="11">
        <v>2019</v>
      </c>
      <c r="I118" s="14" t="s">
        <v>912</v>
      </c>
      <c r="J118" s="7" t="str">
        <f t="shared" si="3"/>
        <v>PDF</v>
      </c>
      <c r="K118" s="9" t="s">
        <v>937</v>
      </c>
      <c r="L118" s="7">
        <v>1</v>
      </c>
      <c r="M118" s="7">
        <v>1</v>
      </c>
    </row>
    <row r="119" spans="1:13" ht="22.5" customHeight="1" x14ac:dyDescent="0.25">
      <c r="A119" s="7">
        <v>166</v>
      </c>
      <c r="B119" s="11" t="s">
        <v>125</v>
      </c>
      <c r="C119" s="12" t="s">
        <v>124</v>
      </c>
      <c r="D119" s="23" t="s">
        <v>123</v>
      </c>
      <c r="E119" s="11" t="s">
        <v>0</v>
      </c>
      <c r="F119" s="11" t="s">
        <v>0</v>
      </c>
      <c r="G119" s="11">
        <v>1</v>
      </c>
      <c r="H119" s="11">
        <v>2019</v>
      </c>
      <c r="I119" s="14" t="s">
        <v>791</v>
      </c>
      <c r="J119" s="7" t="str">
        <f t="shared" si="3"/>
        <v>PDF</v>
      </c>
      <c r="K119" s="9" t="s">
        <v>937</v>
      </c>
      <c r="L119" s="7">
        <v>1</v>
      </c>
      <c r="M119" s="7">
        <v>1</v>
      </c>
    </row>
    <row r="120" spans="1:13" ht="22.5" customHeight="1" x14ac:dyDescent="0.25">
      <c r="A120" s="7">
        <v>168</v>
      </c>
      <c r="B120" s="11" t="s">
        <v>119</v>
      </c>
      <c r="C120" s="12" t="s">
        <v>118</v>
      </c>
      <c r="D120" s="23" t="s">
        <v>117</v>
      </c>
      <c r="E120" s="11" t="s">
        <v>116</v>
      </c>
      <c r="F120" s="11" t="s">
        <v>1011</v>
      </c>
      <c r="G120" s="11">
        <v>1</v>
      </c>
      <c r="H120" s="11">
        <v>2019</v>
      </c>
      <c r="I120" s="14" t="s">
        <v>913</v>
      </c>
      <c r="J120" s="7" t="str">
        <f t="shared" si="3"/>
        <v>PDF</v>
      </c>
      <c r="K120" s="9" t="s">
        <v>937</v>
      </c>
      <c r="L120" s="7">
        <v>1</v>
      </c>
      <c r="M120" s="7">
        <v>1</v>
      </c>
    </row>
    <row r="121" spans="1:13" ht="22.5" customHeight="1" x14ac:dyDescent="0.25">
      <c r="A121" s="7">
        <v>169</v>
      </c>
      <c r="B121" s="11" t="s">
        <v>115</v>
      </c>
      <c r="C121" s="12" t="s">
        <v>114</v>
      </c>
      <c r="D121" s="23" t="s">
        <v>113</v>
      </c>
      <c r="E121" s="11" t="s">
        <v>112</v>
      </c>
      <c r="F121" s="11" t="s">
        <v>1009</v>
      </c>
      <c r="G121" s="11">
        <v>1</v>
      </c>
      <c r="H121" s="11">
        <v>2018</v>
      </c>
      <c r="I121" s="14" t="s">
        <v>914</v>
      </c>
      <c r="J121" s="7" t="str">
        <f t="shared" si="3"/>
        <v>PDF</v>
      </c>
      <c r="K121" s="9" t="s">
        <v>937</v>
      </c>
      <c r="L121" s="7">
        <v>1</v>
      </c>
      <c r="M121" s="7">
        <v>1</v>
      </c>
    </row>
    <row r="122" spans="1:13" ht="22.5" customHeight="1" x14ac:dyDescent="0.25">
      <c r="A122" s="7">
        <v>170</v>
      </c>
      <c r="B122" s="11" t="s">
        <v>111</v>
      </c>
      <c r="C122" s="12" t="s">
        <v>110</v>
      </c>
      <c r="D122" s="23" t="s">
        <v>109</v>
      </c>
      <c r="E122" s="11" t="s">
        <v>108</v>
      </c>
      <c r="F122" s="11" t="s">
        <v>1068</v>
      </c>
      <c r="G122" s="11">
        <v>1</v>
      </c>
      <c r="H122" s="11">
        <v>2018</v>
      </c>
      <c r="I122" s="14" t="s">
        <v>915</v>
      </c>
      <c r="J122" s="7" t="str">
        <f t="shared" si="3"/>
        <v>PDF</v>
      </c>
      <c r="K122" s="9" t="s">
        <v>937</v>
      </c>
      <c r="L122" s="7">
        <v>1</v>
      </c>
      <c r="M122" s="7">
        <v>1</v>
      </c>
    </row>
    <row r="123" spans="1:13" ht="22.5" customHeight="1" x14ac:dyDescent="0.25">
      <c r="A123" s="7">
        <v>173</v>
      </c>
      <c r="B123" s="11" t="s">
        <v>99</v>
      </c>
      <c r="C123" s="12" t="s">
        <v>98</v>
      </c>
      <c r="D123" s="23" t="s">
        <v>97</v>
      </c>
      <c r="E123" s="11" t="s">
        <v>792</v>
      </c>
      <c r="F123" s="15" t="s">
        <v>1050</v>
      </c>
      <c r="G123" s="11">
        <v>1</v>
      </c>
      <c r="H123" s="11">
        <v>2018</v>
      </c>
      <c r="I123" s="14" t="s">
        <v>793</v>
      </c>
      <c r="J123" s="7" t="str">
        <f t="shared" si="3"/>
        <v>PDF</v>
      </c>
      <c r="K123" s="9" t="s">
        <v>937</v>
      </c>
      <c r="L123" s="7">
        <v>1</v>
      </c>
      <c r="M123" s="7">
        <v>1</v>
      </c>
    </row>
    <row r="124" spans="1:13" ht="22.5" customHeight="1" x14ac:dyDescent="0.25">
      <c r="A124" s="7">
        <v>174</v>
      </c>
      <c r="B124" s="11" t="s">
        <v>96</v>
      </c>
      <c r="C124" s="12" t="s">
        <v>95</v>
      </c>
      <c r="D124" s="23" t="s">
        <v>94</v>
      </c>
      <c r="E124" s="13" t="s">
        <v>785</v>
      </c>
      <c r="F124" s="13" t="s">
        <v>785</v>
      </c>
      <c r="G124" s="11">
        <v>1</v>
      </c>
      <c r="H124" s="11">
        <v>2018</v>
      </c>
      <c r="I124" s="14" t="s">
        <v>794</v>
      </c>
      <c r="J124" s="7" t="str">
        <f t="shared" si="3"/>
        <v>PDF</v>
      </c>
      <c r="K124" s="9" t="s">
        <v>937</v>
      </c>
      <c r="L124" s="7">
        <v>1</v>
      </c>
      <c r="M124" s="7">
        <v>1</v>
      </c>
    </row>
    <row r="125" spans="1:13" ht="22.5" customHeight="1" x14ac:dyDescent="0.25">
      <c r="A125" s="7">
        <v>175</v>
      </c>
      <c r="B125" s="11" t="s">
        <v>93</v>
      </c>
      <c r="C125" s="12" t="s">
        <v>92</v>
      </c>
      <c r="D125" s="23" t="s">
        <v>91</v>
      </c>
      <c r="E125" s="11" t="s">
        <v>90</v>
      </c>
      <c r="F125" s="11" t="s">
        <v>1035</v>
      </c>
      <c r="G125" s="11">
        <v>1</v>
      </c>
      <c r="H125" s="11">
        <v>2018</v>
      </c>
      <c r="I125" s="14" t="s">
        <v>916</v>
      </c>
      <c r="J125" s="7" t="str">
        <f t="shared" si="3"/>
        <v>PDF</v>
      </c>
      <c r="K125" s="9" t="s">
        <v>937</v>
      </c>
      <c r="L125" s="7">
        <v>1</v>
      </c>
      <c r="M125" s="7">
        <v>1</v>
      </c>
    </row>
    <row r="126" spans="1:13" ht="22.5" customHeight="1" x14ac:dyDescent="0.25">
      <c r="A126" s="7">
        <v>176</v>
      </c>
      <c r="B126" s="11" t="s">
        <v>89</v>
      </c>
      <c r="C126" s="12" t="s">
        <v>88</v>
      </c>
      <c r="D126" s="23" t="s">
        <v>87</v>
      </c>
      <c r="E126" s="11" t="s">
        <v>795</v>
      </c>
      <c r="F126" s="15" t="s">
        <v>796</v>
      </c>
      <c r="G126" s="11">
        <v>1</v>
      </c>
      <c r="H126" s="11">
        <v>2018</v>
      </c>
      <c r="I126" s="14" t="s">
        <v>797</v>
      </c>
      <c r="J126" s="7" t="str">
        <f t="shared" si="3"/>
        <v>PDF</v>
      </c>
      <c r="K126" s="9" t="s">
        <v>937</v>
      </c>
      <c r="L126" s="7">
        <v>1</v>
      </c>
      <c r="M126" s="7">
        <v>1</v>
      </c>
    </row>
    <row r="127" spans="1:13" ht="22.5" customHeight="1" x14ac:dyDescent="0.25">
      <c r="A127" s="7">
        <v>177</v>
      </c>
      <c r="B127" s="11" t="s">
        <v>86</v>
      </c>
      <c r="C127" s="12" t="s">
        <v>85</v>
      </c>
      <c r="D127" s="23" t="s">
        <v>84</v>
      </c>
      <c r="E127" s="11" t="s">
        <v>83</v>
      </c>
      <c r="F127" s="11" t="s">
        <v>1010</v>
      </c>
      <c r="G127" s="11">
        <v>1</v>
      </c>
      <c r="H127" s="11">
        <v>2018</v>
      </c>
      <c r="I127" s="14" t="s">
        <v>917</v>
      </c>
      <c r="J127" s="7" t="str">
        <f t="shared" si="3"/>
        <v>PDF</v>
      </c>
      <c r="K127" s="9" t="s">
        <v>937</v>
      </c>
      <c r="L127" s="7">
        <v>1</v>
      </c>
      <c r="M127" s="7">
        <v>1</v>
      </c>
    </row>
    <row r="128" spans="1:13" ht="22.5" customHeight="1" x14ac:dyDescent="0.25">
      <c r="A128" s="7">
        <v>178</v>
      </c>
      <c r="B128" s="11" t="s">
        <v>82</v>
      </c>
      <c r="C128" s="12" t="s">
        <v>81</v>
      </c>
      <c r="D128" s="23" t="s">
        <v>80</v>
      </c>
      <c r="E128" s="11" t="s">
        <v>79</v>
      </c>
      <c r="F128" s="15" t="s">
        <v>1043</v>
      </c>
      <c r="G128" s="11">
        <v>1</v>
      </c>
      <c r="H128" s="11">
        <v>2018</v>
      </c>
      <c r="I128" s="14" t="s">
        <v>918</v>
      </c>
      <c r="J128" s="7" t="str">
        <f t="shared" si="3"/>
        <v>PDF</v>
      </c>
      <c r="K128" s="9" t="s">
        <v>937</v>
      </c>
      <c r="L128" s="7">
        <v>1</v>
      </c>
      <c r="M128" s="7">
        <v>1</v>
      </c>
    </row>
    <row r="129" spans="1:13" ht="22.5" customHeight="1" x14ac:dyDescent="0.25">
      <c r="A129" s="7">
        <v>180</v>
      </c>
      <c r="B129" s="11" t="s">
        <v>74</v>
      </c>
      <c r="C129" s="12" t="s">
        <v>73</v>
      </c>
      <c r="D129" s="23" t="s">
        <v>72</v>
      </c>
      <c r="E129" s="11" t="s">
        <v>71</v>
      </c>
      <c r="F129" s="11" t="s">
        <v>1034</v>
      </c>
      <c r="G129" s="11">
        <v>1</v>
      </c>
      <c r="H129" s="11">
        <v>2018</v>
      </c>
      <c r="I129" s="14" t="s">
        <v>919</v>
      </c>
      <c r="J129" s="7" t="str">
        <f t="shared" si="3"/>
        <v>PDF</v>
      </c>
      <c r="K129" s="9" t="s">
        <v>937</v>
      </c>
      <c r="L129" s="7">
        <v>1</v>
      </c>
      <c r="M129" s="7">
        <v>1</v>
      </c>
    </row>
    <row r="130" spans="1:13" ht="22.5" hidden="1" customHeight="1" x14ac:dyDescent="0.25">
      <c r="A130" s="7">
        <v>182</v>
      </c>
      <c r="B130" s="11" t="s">
        <v>66</v>
      </c>
      <c r="C130" s="12" t="s">
        <v>65</v>
      </c>
      <c r="D130" s="23" t="s">
        <v>64</v>
      </c>
      <c r="E130" s="11" t="s">
        <v>63</v>
      </c>
      <c r="F130" s="11" t="s">
        <v>1025</v>
      </c>
      <c r="G130" s="11">
        <v>1</v>
      </c>
      <c r="H130" s="11">
        <v>2018</v>
      </c>
      <c r="I130" s="14" t="s">
        <v>920</v>
      </c>
      <c r="J130" s="7" t="str">
        <f t="shared" ref="J130:J193" si="4">IF(OR(I130="",I130="NA"),"",HYPERLINK("./PDF/"&amp;I130&amp;".pdf","PDF"))</f>
        <v>PDF</v>
      </c>
      <c r="K130" s="9" t="s">
        <v>937</v>
      </c>
      <c r="L130" s="7">
        <v>0</v>
      </c>
      <c r="M130" s="7"/>
    </row>
    <row r="131" spans="1:13" ht="22.5" customHeight="1" x14ac:dyDescent="0.25">
      <c r="A131" s="7">
        <v>183</v>
      </c>
      <c r="B131" s="11" t="s">
        <v>62</v>
      </c>
      <c r="C131" s="12" t="s">
        <v>61</v>
      </c>
      <c r="D131" s="23" t="s">
        <v>60</v>
      </c>
      <c r="E131" s="11" t="s">
        <v>59</v>
      </c>
      <c r="F131" s="11" t="s">
        <v>1033</v>
      </c>
      <c r="G131" s="11">
        <v>1</v>
      </c>
      <c r="H131" s="11">
        <v>2018</v>
      </c>
      <c r="I131" s="14" t="s">
        <v>921</v>
      </c>
      <c r="J131" s="7" t="str">
        <f t="shared" si="4"/>
        <v>PDF</v>
      </c>
      <c r="K131" s="9" t="s">
        <v>937</v>
      </c>
      <c r="L131" s="7">
        <v>1</v>
      </c>
      <c r="M131" s="7">
        <v>1</v>
      </c>
    </row>
    <row r="132" spans="1:13" ht="22.5" customHeight="1" x14ac:dyDescent="0.25">
      <c r="A132" s="7">
        <v>184</v>
      </c>
      <c r="B132" s="11" t="s">
        <v>58</v>
      </c>
      <c r="C132" s="12" t="s">
        <v>57</v>
      </c>
      <c r="D132" s="23" t="s">
        <v>55</v>
      </c>
      <c r="E132" s="11" t="s">
        <v>54</v>
      </c>
      <c r="F132" s="11" t="s">
        <v>1019</v>
      </c>
      <c r="G132" s="11">
        <v>1</v>
      </c>
      <c r="H132" s="11">
        <v>2017</v>
      </c>
      <c r="I132" s="14" t="s">
        <v>922</v>
      </c>
      <c r="J132" s="7" t="str">
        <f t="shared" si="4"/>
        <v>PDF</v>
      </c>
      <c r="K132" s="9" t="s">
        <v>937</v>
      </c>
      <c r="L132" s="7">
        <v>1</v>
      </c>
      <c r="M132" s="7">
        <v>1</v>
      </c>
    </row>
    <row r="133" spans="1:13" ht="22.5" customHeight="1" x14ac:dyDescent="0.25">
      <c r="A133" s="7">
        <v>188</v>
      </c>
      <c r="B133" s="11" t="s">
        <v>44</v>
      </c>
      <c r="C133" s="12" t="s">
        <v>43</v>
      </c>
      <c r="D133" s="23" t="s">
        <v>42</v>
      </c>
      <c r="E133" s="11" t="s">
        <v>785</v>
      </c>
      <c r="F133" s="11" t="s">
        <v>785</v>
      </c>
      <c r="G133" s="11">
        <v>1</v>
      </c>
      <c r="H133" s="11">
        <v>2017</v>
      </c>
      <c r="I133" s="14" t="s">
        <v>923</v>
      </c>
      <c r="J133" s="7" t="str">
        <f t="shared" si="4"/>
        <v>PDF</v>
      </c>
      <c r="K133" s="9" t="s">
        <v>937</v>
      </c>
      <c r="L133" s="7">
        <v>1</v>
      </c>
      <c r="M133" s="7">
        <v>1</v>
      </c>
    </row>
    <row r="134" spans="1:13" ht="22.5" customHeight="1" x14ac:dyDescent="0.25">
      <c r="A134" s="7">
        <v>189</v>
      </c>
      <c r="B134" s="11" t="s">
        <v>40</v>
      </c>
      <c r="C134" s="12" t="s">
        <v>39</v>
      </c>
      <c r="D134" s="23" t="s">
        <v>38</v>
      </c>
      <c r="E134" s="13" t="s">
        <v>785</v>
      </c>
      <c r="F134" s="13" t="s">
        <v>785</v>
      </c>
      <c r="G134" s="11">
        <v>1</v>
      </c>
      <c r="H134" s="11">
        <v>2017</v>
      </c>
      <c r="I134" s="14" t="s">
        <v>804</v>
      </c>
      <c r="J134" s="7" t="str">
        <f t="shared" si="4"/>
        <v>PDF</v>
      </c>
      <c r="K134" s="9" t="s">
        <v>937</v>
      </c>
      <c r="L134" s="7">
        <v>1</v>
      </c>
      <c r="M134" s="7">
        <v>1</v>
      </c>
    </row>
    <row r="135" spans="1:13" ht="22.5" customHeight="1" x14ac:dyDescent="0.25">
      <c r="A135" s="7">
        <v>190</v>
      </c>
      <c r="B135" s="11" t="s">
        <v>37</v>
      </c>
      <c r="C135" s="12" t="s">
        <v>36</v>
      </c>
      <c r="D135" s="23" t="s">
        <v>35</v>
      </c>
      <c r="E135" s="11" t="s">
        <v>34</v>
      </c>
      <c r="F135" s="11" t="s">
        <v>1044</v>
      </c>
      <c r="G135" s="11">
        <v>1</v>
      </c>
      <c r="H135" s="11">
        <v>2017</v>
      </c>
      <c r="I135" s="14" t="s">
        <v>924</v>
      </c>
      <c r="J135" s="7" t="str">
        <f t="shared" si="4"/>
        <v>PDF</v>
      </c>
      <c r="K135" s="9" t="s">
        <v>937</v>
      </c>
      <c r="L135" s="7">
        <v>1</v>
      </c>
      <c r="M135" s="7">
        <v>1</v>
      </c>
    </row>
    <row r="136" spans="1:13" ht="22.5" customHeight="1" x14ac:dyDescent="0.25">
      <c r="A136" s="7">
        <v>191</v>
      </c>
      <c r="B136" s="11" t="s">
        <v>33</v>
      </c>
      <c r="C136" s="12" t="s">
        <v>32</v>
      </c>
      <c r="D136" s="23" t="s">
        <v>31</v>
      </c>
      <c r="E136" s="11" t="s">
        <v>30</v>
      </c>
      <c r="F136" s="11" t="s">
        <v>1040</v>
      </c>
      <c r="G136" s="11">
        <v>1</v>
      </c>
      <c r="H136" s="11">
        <v>2017</v>
      </c>
      <c r="I136" s="18" t="s">
        <v>927</v>
      </c>
      <c r="J136" s="7" t="str">
        <f t="shared" si="4"/>
        <v>PDF</v>
      </c>
      <c r="K136" s="9" t="s">
        <v>937</v>
      </c>
      <c r="L136" s="7">
        <v>1</v>
      </c>
      <c r="M136" s="7">
        <v>1</v>
      </c>
    </row>
    <row r="137" spans="1:13" ht="22.5" customHeight="1" x14ac:dyDescent="0.25">
      <c r="A137" s="7">
        <v>192</v>
      </c>
      <c r="B137" s="11" t="s">
        <v>29</v>
      </c>
      <c r="C137" s="12" t="s">
        <v>28</v>
      </c>
      <c r="D137" s="23" t="s">
        <v>27</v>
      </c>
      <c r="E137" s="11" t="s">
        <v>26</v>
      </c>
      <c r="F137" s="11" t="s">
        <v>1027</v>
      </c>
      <c r="G137" s="11">
        <v>1</v>
      </c>
      <c r="H137" s="11">
        <v>2016</v>
      </c>
      <c r="I137" s="14" t="s">
        <v>925</v>
      </c>
      <c r="J137" s="7" t="str">
        <f t="shared" si="4"/>
        <v>PDF</v>
      </c>
      <c r="K137" s="9" t="s">
        <v>937</v>
      </c>
      <c r="L137" s="7">
        <v>1</v>
      </c>
      <c r="M137" s="7">
        <v>1</v>
      </c>
    </row>
    <row r="138" spans="1:13" ht="22.5" hidden="1" customHeight="1" x14ac:dyDescent="0.25">
      <c r="A138" s="7">
        <v>193</v>
      </c>
      <c r="B138" s="11" t="s">
        <v>25</v>
      </c>
      <c r="C138" s="12" t="s">
        <v>24</v>
      </c>
      <c r="D138" s="23" t="s">
        <v>23</v>
      </c>
      <c r="E138" s="11" t="s">
        <v>22</v>
      </c>
      <c r="F138" s="11" t="s">
        <v>1028</v>
      </c>
      <c r="G138" s="11">
        <v>1</v>
      </c>
      <c r="H138" s="11">
        <v>2016</v>
      </c>
      <c r="I138" s="14" t="s">
        <v>926</v>
      </c>
      <c r="J138" s="7" t="str">
        <f t="shared" si="4"/>
        <v>PDF</v>
      </c>
      <c r="K138" s="9" t="s">
        <v>937</v>
      </c>
      <c r="L138" s="7">
        <v>0</v>
      </c>
      <c r="M138" s="7"/>
    </row>
    <row r="139" spans="1:13" ht="22.5" customHeight="1" x14ac:dyDescent="0.25">
      <c r="A139" s="7">
        <v>195</v>
      </c>
      <c r="B139" s="10" t="s">
        <v>1708</v>
      </c>
      <c r="C139" s="12" t="s">
        <v>1710</v>
      </c>
      <c r="D139" s="23" t="s">
        <v>1711</v>
      </c>
      <c r="E139" s="11" t="s">
        <v>1712</v>
      </c>
      <c r="F139" s="15" t="s">
        <v>1713</v>
      </c>
      <c r="G139" s="11">
        <v>1</v>
      </c>
      <c r="H139" s="11">
        <v>2024</v>
      </c>
      <c r="I139" s="14" t="s">
        <v>1710</v>
      </c>
      <c r="J139" s="7" t="str">
        <f t="shared" si="4"/>
        <v>PDF</v>
      </c>
      <c r="K139" s="9" t="s">
        <v>936</v>
      </c>
      <c r="L139" s="7">
        <v>1</v>
      </c>
      <c r="M139" s="7">
        <v>1</v>
      </c>
    </row>
    <row r="140" spans="1:13" ht="22.5" customHeight="1" x14ac:dyDescent="0.25">
      <c r="A140" s="7">
        <v>196</v>
      </c>
      <c r="B140" s="10" t="s">
        <v>1714</v>
      </c>
      <c r="C140" s="12" t="s">
        <v>1716</v>
      </c>
      <c r="D140" s="23" t="s">
        <v>1717</v>
      </c>
      <c r="E140" s="11" t="s">
        <v>1718</v>
      </c>
      <c r="F140" s="15" t="s">
        <v>1719</v>
      </c>
      <c r="G140" s="11">
        <v>1</v>
      </c>
      <c r="H140" s="11">
        <v>2023</v>
      </c>
      <c r="I140" s="18" t="s">
        <v>2212</v>
      </c>
      <c r="J140" s="7" t="str">
        <f t="shared" si="4"/>
        <v>PDF</v>
      </c>
      <c r="K140" s="9" t="s">
        <v>936</v>
      </c>
      <c r="L140" s="7">
        <v>1</v>
      </c>
      <c r="M140" s="7">
        <v>0</v>
      </c>
    </row>
    <row r="141" spans="1:13" ht="22.5" customHeight="1" x14ac:dyDescent="0.25">
      <c r="A141" s="7">
        <v>197</v>
      </c>
      <c r="B141" s="10" t="s">
        <v>1720</v>
      </c>
      <c r="C141" s="12" t="s">
        <v>1722</v>
      </c>
      <c r="D141" s="23" t="s">
        <v>1723</v>
      </c>
      <c r="E141" s="11" t="s">
        <v>1724</v>
      </c>
      <c r="F141" s="15" t="s">
        <v>1725</v>
      </c>
      <c r="G141" s="11">
        <v>1</v>
      </c>
      <c r="H141" s="11">
        <v>2020</v>
      </c>
      <c r="I141" s="14" t="s">
        <v>2213</v>
      </c>
      <c r="J141" s="7" t="str">
        <f t="shared" si="4"/>
        <v>PDF</v>
      </c>
      <c r="K141" s="9" t="s">
        <v>936</v>
      </c>
      <c r="L141" s="7">
        <v>1</v>
      </c>
      <c r="M141" s="7">
        <v>0</v>
      </c>
    </row>
    <row r="142" spans="1:13" ht="22.5" customHeight="1" x14ac:dyDescent="0.25">
      <c r="A142" s="7">
        <v>198</v>
      </c>
      <c r="B142" s="10" t="s">
        <v>1726</v>
      </c>
      <c r="C142" s="12" t="s">
        <v>1728</v>
      </c>
      <c r="D142" s="23" t="s">
        <v>1729</v>
      </c>
      <c r="E142" s="11" t="s">
        <v>1730</v>
      </c>
      <c r="F142" s="15" t="s">
        <v>1731</v>
      </c>
      <c r="G142" s="11">
        <v>1</v>
      </c>
      <c r="H142" s="11">
        <v>2018</v>
      </c>
      <c r="I142" s="14" t="s">
        <v>2214</v>
      </c>
      <c r="J142" s="7" t="str">
        <f t="shared" si="4"/>
        <v>PDF</v>
      </c>
      <c r="K142" s="9" t="s">
        <v>936</v>
      </c>
      <c r="L142" s="7">
        <v>1</v>
      </c>
      <c r="M142" s="7">
        <v>0</v>
      </c>
    </row>
    <row r="143" spans="1:13" ht="22.5" customHeight="1" x14ac:dyDescent="0.25">
      <c r="A143" s="7">
        <v>199</v>
      </c>
      <c r="B143" s="10" t="s">
        <v>1732</v>
      </c>
      <c r="C143" s="12" t="s">
        <v>1734</v>
      </c>
      <c r="D143" s="23" t="s">
        <v>1735</v>
      </c>
      <c r="E143" s="11" t="s">
        <v>1736</v>
      </c>
      <c r="F143" s="15" t="s">
        <v>1737</v>
      </c>
      <c r="G143" s="11">
        <v>1</v>
      </c>
      <c r="H143" s="11">
        <v>2021</v>
      </c>
      <c r="I143" s="14" t="s">
        <v>2215</v>
      </c>
      <c r="J143" s="7" t="str">
        <f t="shared" si="4"/>
        <v>PDF</v>
      </c>
      <c r="K143" s="9" t="s">
        <v>936</v>
      </c>
      <c r="L143" s="7">
        <v>1</v>
      </c>
      <c r="M143" s="7">
        <v>0</v>
      </c>
    </row>
    <row r="144" spans="1:13" ht="22.5" hidden="1" customHeight="1" x14ac:dyDescent="0.25">
      <c r="A144" s="7">
        <v>200</v>
      </c>
      <c r="B144" s="10" t="s">
        <v>1738</v>
      </c>
      <c r="C144" s="12" t="s">
        <v>1740</v>
      </c>
      <c r="D144" s="23" t="s">
        <v>1741</v>
      </c>
      <c r="E144" s="52" t="s">
        <v>2151</v>
      </c>
      <c r="F144" s="11" t="s">
        <v>785</v>
      </c>
      <c r="G144" s="11">
        <v>1</v>
      </c>
      <c r="H144" s="11">
        <v>2016</v>
      </c>
      <c r="I144" s="14" t="s">
        <v>2216</v>
      </c>
      <c r="J144" s="7" t="str">
        <f t="shared" si="4"/>
        <v>PDF</v>
      </c>
      <c r="K144" s="9" t="s">
        <v>936</v>
      </c>
      <c r="L144" s="7">
        <v>0</v>
      </c>
      <c r="M144" s="7"/>
    </row>
    <row r="145" spans="1:13" ht="22.5" customHeight="1" x14ac:dyDescent="0.25">
      <c r="A145" s="7">
        <v>201</v>
      </c>
      <c r="B145" s="10" t="s">
        <v>1742</v>
      </c>
      <c r="C145" s="12" t="s">
        <v>1744</v>
      </c>
      <c r="D145" s="23" t="s">
        <v>1745</v>
      </c>
      <c r="E145" s="11" t="s">
        <v>1746</v>
      </c>
      <c r="F145" s="15" t="s">
        <v>1747</v>
      </c>
      <c r="G145" s="11">
        <v>1</v>
      </c>
      <c r="H145" s="11">
        <v>2024</v>
      </c>
      <c r="I145" s="14" t="s">
        <v>2217</v>
      </c>
      <c r="J145" s="7" t="str">
        <f t="shared" si="4"/>
        <v>PDF</v>
      </c>
      <c r="K145" s="9" t="s">
        <v>936</v>
      </c>
      <c r="L145" s="7">
        <v>1</v>
      </c>
      <c r="M145" s="7">
        <v>1</v>
      </c>
    </row>
    <row r="146" spans="1:13" ht="22.5" hidden="1" customHeight="1" x14ac:dyDescent="0.25">
      <c r="A146" s="7">
        <v>203</v>
      </c>
      <c r="B146" s="10" t="s">
        <v>1754</v>
      </c>
      <c r="C146" s="12" t="s">
        <v>1756</v>
      </c>
      <c r="D146" s="23" t="s">
        <v>1757</v>
      </c>
      <c r="E146" s="11" t="s">
        <v>1758</v>
      </c>
      <c r="F146" s="15" t="s">
        <v>1759</v>
      </c>
      <c r="G146" s="11">
        <v>1</v>
      </c>
      <c r="H146" s="11">
        <v>2019</v>
      </c>
      <c r="I146" s="14" t="s">
        <v>2218</v>
      </c>
      <c r="J146" s="7" t="str">
        <f t="shared" si="4"/>
        <v>PDF</v>
      </c>
      <c r="K146" s="9" t="s">
        <v>936</v>
      </c>
      <c r="L146" s="7">
        <v>0</v>
      </c>
      <c r="M146" s="7"/>
    </row>
    <row r="147" spans="1:13" ht="22.5" customHeight="1" x14ac:dyDescent="0.25">
      <c r="A147" s="7">
        <v>204</v>
      </c>
      <c r="B147" s="10" t="s">
        <v>1760</v>
      </c>
      <c r="C147" s="12" t="s">
        <v>1762</v>
      </c>
      <c r="D147" s="23" t="s">
        <v>1763</v>
      </c>
      <c r="E147" s="11" t="s">
        <v>1764</v>
      </c>
      <c r="F147" s="15" t="s">
        <v>1765</v>
      </c>
      <c r="G147" s="11">
        <v>1</v>
      </c>
      <c r="H147" s="11">
        <v>2021</v>
      </c>
      <c r="I147" s="14" t="s">
        <v>2219</v>
      </c>
      <c r="J147" s="7" t="str">
        <f t="shared" si="4"/>
        <v>PDF</v>
      </c>
      <c r="K147" s="9" t="s">
        <v>936</v>
      </c>
      <c r="L147" s="7">
        <v>1</v>
      </c>
      <c r="M147" s="7">
        <v>0</v>
      </c>
    </row>
    <row r="148" spans="1:13" ht="22.5" hidden="1" customHeight="1" x14ac:dyDescent="0.25">
      <c r="A148" s="7">
        <v>205</v>
      </c>
      <c r="B148" s="10" t="s">
        <v>1766</v>
      </c>
      <c r="C148" s="12" t="s">
        <v>1768</v>
      </c>
      <c r="D148" s="23" t="s">
        <v>1769</v>
      </c>
      <c r="E148" s="11" t="s">
        <v>1770</v>
      </c>
      <c r="F148" s="15" t="s">
        <v>1771</v>
      </c>
      <c r="G148" s="11">
        <v>1</v>
      </c>
      <c r="H148" s="11">
        <v>2023</v>
      </c>
      <c r="I148" s="14" t="s">
        <v>2220</v>
      </c>
      <c r="J148" s="7" t="str">
        <f t="shared" si="4"/>
        <v>PDF</v>
      </c>
      <c r="K148" s="9" t="s">
        <v>936</v>
      </c>
      <c r="L148" s="7">
        <v>0</v>
      </c>
      <c r="M148" s="7"/>
    </row>
    <row r="149" spans="1:13" ht="22.5" customHeight="1" x14ac:dyDescent="0.25">
      <c r="A149" s="7">
        <v>206</v>
      </c>
      <c r="B149" s="10" t="s">
        <v>1772</v>
      </c>
      <c r="C149" s="12" t="s">
        <v>1774</v>
      </c>
      <c r="D149" s="23" t="s">
        <v>1775</v>
      </c>
      <c r="E149" s="11" t="s">
        <v>1776</v>
      </c>
      <c r="F149" s="15" t="s">
        <v>1777</v>
      </c>
      <c r="G149" s="11">
        <v>1</v>
      </c>
      <c r="H149" s="11">
        <v>2025</v>
      </c>
      <c r="I149" s="14" t="s">
        <v>2221</v>
      </c>
      <c r="J149" s="7" t="str">
        <f t="shared" si="4"/>
        <v>PDF</v>
      </c>
      <c r="K149" s="9" t="s">
        <v>936</v>
      </c>
      <c r="L149" s="7">
        <v>1</v>
      </c>
      <c r="M149" s="7">
        <v>0</v>
      </c>
    </row>
    <row r="150" spans="1:13" ht="22.5" customHeight="1" x14ac:dyDescent="0.25">
      <c r="A150" s="7">
        <v>207</v>
      </c>
      <c r="B150" s="10" t="s">
        <v>1778</v>
      </c>
      <c r="C150" s="12" t="s">
        <v>1780</v>
      </c>
      <c r="D150" s="23" t="s">
        <v>1781</v>
      </c>
      <c r="E150" s="11" t="s">
        <v>1782</v>
      </c>
      <c r="F150" s="15" t="s">
        <v>1783</v>
      </c>
      <c r="G150" s="11">
        <v>1</v>
      </c>
      <c r="H150" s="11">
        <v>2022</v>
      </c>
      <c r="I150" s="14" t="s">
        <v>2222</v>
      </c>
      <c r="J150" s="7" t="str">
        <f t="shared" si="4"/>
        <v>PDF</v>
      </c>
      <c r="K150" s="9" t="s">
        <v>936</v>
      </c>
      <c r="L150" s="7">
        <v>1</v>
      </c>
      <c r="M150" s="7">
        <v>0</v>
      </c>
    </row>
    <row r="151" spans="1:13" ht="22.5" customHeight="1" x14ac:dyDescent="0.25">
      <c r="A151" s="7">
        <v>208</v>
      </c>
      <c r="B151" s="10" t="s">
        <v>1784</v>
      </c>
      <c r="C151" s="12" t="s">
        <v>1786</v>
      </c>
      <c r="D151" s="23" t="s">
        <v>1787</v>
      </c>
      <c r="E151" s="11" t="s">
        <v>1788</v>
      </c>
      <c r="F151" s="15" t="s">
        <v>1789</v>
      </c>
      <c r="G151" s="11">
        <v>1</v>
      </c>
      <c r="H151" s="11">
        <v>2024</v>
      </c>
      <c r="I151" s="14" t="s">
        <v>2223</v>
      </c>
      <c r="J151" s="7" t="str">
        <f t="shared" si="4"/>
        <v>PDF</v>
      </c>
      <c r="K151" s="9" t="s">
        <v>936</v>
      </c>
      <c r="L151" s="7">
        <v>1</v>
      </c>
      <c r="M151" s="7">
        <v>0</v>
      </c>
    </row>
    <row r="152" spans="1:13" ht="22.5" customHeight="1" x14ac:dyDescent="0.25">
      <c r="A152" s="7">
        <v>209</v>
      </c>
      <c r="B152" s="10" t="s">
        <v>1790</v>
      </c>
      <c r="C152" s="12" t="s">
        <v>1792</v>
      </c>
      <c r="D152" s="23" t="s">
        <v>1793</v>
      </c>
      <c r="E152" s="11" t="s">
        <v>1794</v>
      </c>
      <c r="F152" s="15" t="s">
        <v>1795</v>
      </c>
      <c r="G152" s="11">
        <v>1</v>
      </c>
      <c r="H152" s="11">
        <v>2024</v>
      </c>
      <c r="I152" s="14" t="s">
        <v>2224</v>
      </c>
      <c r="J152" s="7" t="str">
        <f t="shared" si="4"/>
        <v>PDF</v>
      </c>
      <c r="K152" s="9" t="s">
        <v>936</v>
      </c>
      <c r="L152" s="7">
        <v>1</v>
      </c>
      <c r="M152" s="7">
        <v>0</v>
      </c>
    </row>
    <row r="153" spans="1:13" ht="22.5" customHeight="1" x14ac:dyDescent="0.25">
      <c r="A153" s="7">
        <v>210</v>
      </c>
      <c r="B153" s="10" t="s">
        <v>1796</v>
      </c>
      <c r="C153" s="12" t="s">
        <v>1798</v>
      </c>
      <c r="D153" s="23" t="s">
        <v>1799</v>
      </c>
      <c r="E153" s="11" t="s">
        <v>1800</v>
      </c>
      <c r="F153" s="15" t="s">
        <v>1801</v>
      </c>
      <c r="G153" s="11">
        <v>1</v>
      </c>
      <c r="H153" s="11">
        <v>2020</v>
      </c>
      <c r="I153" s="14" t="s">
        <v>2225</v>
      </c>
      <c r="J153" s="7" t="str">
        <f t="shared" si="4"/>
        <v>PDF</v>
      </c>
      <c r="K153" s="9" t="s">
        <v>936</v>
      </c>
      <c r="L153" s="7">
        <v>1</v>
      </c>
      <c r="M153" s="7">
        <v>0</v>
      </c>
    </row>
    <row r="154" spans="1:13" ht="22.5" customHeight="1" x14ac:dyDescent="0.25">
      <c r="A154" s="7">
        <v>212</v>
      </c>
      <c r="B154" s="10" t="s">
        <v>1808</v>
      </c>
      <c r="C154" s="12" t="s">
        <v>1810</v>
      </c>
      <c r="D154" s="23" t="s">
        <v>1811</v>
      </c>
      <c r="E154" s="11" t="s">
        <v>1812</v>
      </c>
      <c r="F154" s="15" t="s">
        <v>1813</v>
      </c>
      <c r="G154" s="11"/>
      <c r="H154" s="11">
        <v>2021</v>
      </c>
      <c r="I154" s="14" t="s">
        <v>2226</v>
      </c>
      <c r="J154" s="7" t="str">
        <f t="shared" si="4"/>
        <v>PDF</v>
      </c>
      <c r="K154" s="9" t="s">
        <v>936</v>
      </c>
      <c r="L154" s="7">
        <v>1</v>
      </c>
      <c r="M154" s="7">
        <v>0</v>
      </c>
    </row>
    <row r="155" spans="1:13" ht="22.5" hidden="1" customHeight="1" x14ac:dyDescent="0.25">
      <c r="A155" s="7">
        <v>214</v>
      </c>
      <c r="B155" s="10" t="s">
        <v>1820</v>
      </c>
      <c r="C155" s="12" t="s">
        <v>1822</v>
      </c>
      <c r="D155" s="23" t="s">
        <v>1823</v>
      </c>
      <c r="E155" s="11" t="s">
        <v>1824</v>
      </c>
      <c r="F155" s="15" t="s">
        <v>1825</v>
      </c>
      <c r="G155" s="11">
        <v>1</v>
      </c>
      <c r="H155" s="11">
        <v>2020</v>
      </c>
      <c r="I155" s="14" t="s">
        <v>2227</v>
      </c>
      <c r="J155" s="7" t="str">
        <f t="shared" si="4"/>
        <v>PDF</v>
      </c>
      <c r="K155" s="9" t="s">
        <v>936</v>
      </c>
      <c r="L155" s="7">
        <v>0</v>
      </c>
      <c r="M155" s="7"/>
    </row>
    <row r="156" spans="1:13" ht="22.5" hidden="1" customHeight="1" x14ac:dyDescent="0.25">
      <c r="A156" s="7">
        <v>215</v>
      </c>
      <c r="B156" s="10" t="s">
        <v>1826</v>
      </c>
      <c r="C156" s="12" t="s">
        <v>1828</v>
      </c>
      <c r="D156" s="23" t="s">
        <v>1829</v>
      </c>
      <c r="E156" s="11" t="s">
        <v>1830</v>
      </c>
      <c r="F156" s="15" t="s">
        <v>1831</v>
      </c>
      <c r="G156" s="11">
        <v>1</v>
      </c>
      <c r="H156" s="11">
        <v>2022</v>
      </c>
      <c r="I156" s="53" t="s">
        <v>2228</v>
      </c>
      <c r="J156" s="7" t="str">
        <f t="shared" si="4"/>
        <v>PDF</v>
      </c>
      <c r="K156" s="9" t="s">
        <v>936</v>
      </c>
      <c r="L156" s="7">
        <v>0</v>
      </c>
      <c r="M156" s="7"/>
    </row>
    <row r="157" spans="1:13" ht="22.5" hidden="1" customHeight="1" x14ac:dyDescent="0.25">
      <c r="A157" s="7">
        <v>216</v>
      </c>
      <c r="B157" s="10" t="s">
        <v>1832</v>
      </c>
      <c r="C157" s="12" t="s">
        <v>1834</v>
      </c>
      <c r="D157" s="23" t="s">
        <v>1835</v>
      </c>
      <c r="E157" s="11" t="s">
        <v>1836</v>
      </c>
      <c r="F157" s="15" t="s">
        <v>1837</v>
      </c>
      <c r="G157" s="11">
        <v>1</v>
      </c>
      <c r="H157" s="11">
        <v>2025</v>
      </c>
      <c r="I157" s="14" t="s">
        <v>2229</v>
      </c>
      <c r="J157" s="7" t="str">
        <f t="shared" si="4"/>
        <v>PDF</v>
      </c>
      <c r="K157" s="9" t="s">
        <v>936</v>
      </c>
      <c r="L157" s="7">
        <v>0</v>
      </c>
      <c r="M157" s="7"/>
    </row>
    <row r="158" spans="1:13" ht="22.5" hidden="1" customHeight="1" x14ac:dyDescent="0.25">
      <c r="A158" s="7">
        <v>217</v>
      </c>
      <c r="B158" s="10" t="s">
        <v>1838</v>
      </c>
      <c r="C158" s="12" t="s">
        <v>1840</v>
      </c>
      <c r="D158" s="23" t="s">
        <v>1841</v>
      </c>
      <c r="E158" s="11" t="s">
        <v>1842</v>
      </c>
      <c r="F158" s="15" t="s">
        <v>1843</v>
      </c>
      <c r="G158" s="11">
        <v>1</v>
      </c>
      <c r="H158" s="11">
        <v>2021</v>
      </c>
      <c r="I158" s="14" t="s">
        <v>2230</v>
      </c>
      <c r="J158" s="7" t="str">
        <f t="shared" si="4"/>
        <v>PDF</v>
      </c>
      <c r="K158" s="9" t="s">
        <v>936</v>
      </c>
      <c r="L158" s="7">
        <v>0</v>
      </c>
      <c r="M158" s="7"/>
    </row>
    <row r="159" spans="1:13" ht="22.5" hidden="1" customHeight="1" x14ac:dyDescent="0.25">
      <c r="A159" s="7">
        <v>218</v>
      </c>
      <c r="B159" s="10" t="s">
        <v>1844</v>
      </c>
      <c r="C159" s="12" t="s">
        <v>1846</v>
      </c>
      <c r="D159" s="23" t="s">
        <v>1847</v>
      </c>
      <c r="E159" s="11" t="s">
        <v>1848</v>
      </c>
      <c r="F159" s="15" t="s">
        <v>1849</v>
      </c>
      <c r="G159" s="11">
        <v>1</v>
      </c>
      <c r="H159" s="11">
        <v>2022</v>
      </c>
      <c r="I159" s="14" t="s">
        <v>2231</v>
      </c>
      <c r="J159" s="7" t="str">
        <f t="shared" si="4"/>
        <v>PDF</v>
      </c>
      <c r="K159" s="9" t="s">
        <v>936</v>
      </c>
      <c r="L159" s="7">
        <v>0</v>
      </c>
      <c r="M159" s="7"/>
    </row>
    <row r="160" spans="1:13" ht="22.5" hidden="1" customHeight="1" x14ac:dyDescent="0.25">
      <c r="A160" s="7">
        <v>219</v>
      </c>
      <c r="B160" s="10" t="s">
        <v>1850</v>
      </c>
      <c r="C160" s="12" t="s">
        <v>1852</v>
      </c>
      <c r="D160" s="23" t="s">
        <v>1853</v>
      </c>
      <c r="E160" s="11" t="s">
        <v>1854</v>
      </c>
      <c r="F160" s="15" t="s">
        <v>1855</v>
      </c>
      <c r="G160" s="11">
        <v>1</v>
      </c>
      <c r="H160" s="11">
        <v>2023</v>
      </c>
      <c r="I160" s="14" t="s">
        <v>2232</v>
      </c>
      <c r="J160" s="7" t="str">
        <f t="shared" si="4"/>
        <v>PDF</v>
      </c>
      <c r="K160" s="9" t="s">
        <v>936</v>
      </c>
      <c r="L160" s="7">
        <v>0</v>
      </c>
      <c r="M160" s="7"/>
    </row>
    <row r="161" spans="1:13" ht="22.5" hidden="1" customHeight="1" x14ac:dyDescent="0.25">
      <c r="A161" s="7">
        <v>220</v>
      </c>
      <c r="B161" s="10" t="s">
        <v>1856</v>
      </c>
      <c r="C161" s="12" t="s">
        <v>1858</v>
      </c>
      <c r="D161" s="23" t="s">
        <v>1859</v>
      </c>
      <c r="E161" s="11" t="s">
        <v>1860</v>
      </c>
      <c r="F161" s="15" t="s">
        <v>1861</v>
      </c>
      <c r="G161" s="11">
        <v>1</v>
      </c>
      <c r="H161" s="11">
        <v>2022</v>
      </c>
      <c r="I161" s="14" t="s">
        <v>2233</v>
      </c>
      <c r="J161" s="7" t="str">
        <f t="shared" si="4"/>
        <v>PDF</v>
      </c>
      <c r="K161" s="9" t="s">
        <v>936</v>
      </c>
      <c r="L161" s="7">
        <v>0</v>
      </c>
      <c r="M161" s="7"/>
    </row>
    <row r="162" spans="1:13" ht="22.5" hidden="1" customHeight="1" x14ac:dyDescent="0.25">
      <c r="A162" s="7">
        <v>221</v>
      </c>
      <c r="B162" s="10" t="s">
        <v>1862</v>
      </c>
      <c r="C162" s="12" t="s">
        <v>1864</v>
      </c>
      <c r="D162" s="23" t="s">
        <v>1865</v>
      </c>
      <c r="E162" s="11" t="s">
        <v>1866</v>
      </c>
      <c r="F162" s="15" t="s">
        <v>1867</v>
      </c>
      <c r="G162" s="11">
        <v>1</v>
      </c>
      <c r="H162" s="11">
        <v>2024</v>
      </c>
      <c r="I162" s="14" t="s">
        <v>2234</v>
      </c>
      <c r="J162" s="7" t="str">
        <f t="shared" si="4"/>
        <v>PDF</v>
      </c>
      <c r="K162" s="9" t="s">
        <v>936</v>
      </c>
      <c r="L162" s="7">
        <v>0</v>
      </c>
      <c r="M162" s="7"/>
    </row>
    <row r="163" spans="1:13" ht="22.5" customHeight="1" x14ac:dyDescent="0.25">
      <c r="A163" s="7">
        <v>222</v>
      </c>
      <c r="B163" s="10" t="s">
        <v>1868</v>
      </c>
      <c r="C163" s="12" t="s">
        <v>1870</v>
      </c>
      <c r="D163" s="23" t="s">
        <v>1871</v>
      </c>
      <c r="E163" s="11" t="s">
        <v>1872</v>
      </c>
      <c r="F163" s="15" t="s">
        <v>1873</v>
      </c>
      <c r="G163" s="11">
        <v>1</v>
      </c>
      <c r="H163" s="11">
        <v>2020</v>
      </c>
      <c r="I163" s="14" t="s">
        <v>2235</v>
      </c>
      <c r="J163" s="7" t="str">
        <f t="shared" si="4"/>
        <v>PDF</v>
      </c>
      <c r="K163" s="9" t="s">
        <v>936</v>
      </c>
      <c r="L163" s="7">
        <v>1</v>
      </c>
      <c r="M163" s="7">
        <v>0</v>
      </c>
    </row>
    <row r="164" spans="1:13" ht="22.5" hidden="1" customHeight="1" x14ac:dyDescent="0.25">
      <c r="A164" s="7">
        <v>223</v>
      </c>
      <c r="B164" s="10" t="s">
        <v>1874</v>
      </c>
      <c r="C164" s="12" t="s">
        <v>1876</v>
      </c>
      <c r="D164" s="23" t="s">
        <v>1877</v>
      </c>
      <c r="E164" s="11" t="s">
        <v>1878</v>
      </c>
      <c r="F164" s="15" t="s">
        <v>1879</v>
      </c>
      <c r="G164" s="11">
        <v>1</v>
      </c>
      <c r="H164" s="11">
        <v>2024</v>
      </c>
      <c r="I164" s="14" t="s">
        <v>2236</v>
      </c>
      <c r="J164" s="7" t="str">
        <f t="shared" si="4"/>
        <v>PDF</v>
      </c>
      <c r="K164" s="9" t="s">
        <v>936</v>
      </c>
      <c r="L164" s="7">
        <v>0</v>
      </c>
      <c r="M164" s="7"/>
    </row>
    <row r="165" spans="1:13" ht="22.5" hidden="1" customHeight="1" x14ac:dyDescent="0.25">
      <c r="A165" s="7">
        <v>224</v>
      </c>
      <c r="B165" s="10" t="s">
        <v>1880</v>
      </c>
      <c r="C165" s="12" t="s">
        <v>1882</v>
      </c>
      <c r="D165" s="23" t="s">
        <v>1883</v>
      </c>
      <c r="E165" s="11" t="s">
        <v>1884</v>
      </c>
      <c r="F165" s="15" t="s">
        <v>1885</v>
      </c>
      <c r="G165" s="11">
        <v>1</v>
      </c>
      <c r="H165" s="11">
        <v>2020</v>
      </c>
      <c r="I165" s="14" t="s">
        <v>2237</v>
      </c>
      <c r="J165" s="7" t="str">
        <f t="shared" si="4"/>
        <v>PDF</v>
      </c>
      <c r="K165" s="9" t="s">
        <v>936</v>
      </c>
      <c r="L165" s="7">
        <v>0</v>
      </c>
      <c r="M165" s="7"/>
    </row>
    <row r="166" spans="1:13" ht="22.5" hidden="1" customHeight="1" x14ac:dyDescent="0.25">
      <c r="A166" s="7">
        <v>225</v>
      </c>
      <c r="B166" s="10" t="s">
        <v>1886</v>
      </c>
      <c r="C166" s="12" t="s">
        <v>1888</v>
      </c>
      <c r="D166" s="23" t="s">
        <v>1889</v>
      </c>
      <c r="E166" s="11" t="s">
        <v>1890</v>
      </c>
      <c r="F166" s="15" t="s">
        <v>1891</v>
      </c>
      <c r="G166" s="11">
        <v>1</v>
      </c>
      <c r="H166" s="11">
        <v>2025</v>
      </c>
      <c r="I166" s="14" t="s">
        <v>2238</v>
      </c>
      <c r="J166" s="7" t="str">
        <f t="shared" si="4"/>
        <v>PDF</v>
      </c>
      <c r="K166" s="9" t="s">
        <v>936</v>
      </c>
      <c r="L166" s="7">
        <v>0</v>
      </c>
      <c r="M166" s="7"/>
    </row>
    <row r="167" spans="1:13" ht="22.5" hidden="1" customHeight="1" x14ac:dyDescent="0.25">
      <c r="A167" s="7">
        <v>226</v>
      </c>
      <c r="B167" s="10" t="s">
        <v>1892</v>
      </c>
      <c r="C167" s="12" t="s">
        <v>1894</v>
      </c>
      <c r="D167" s="23" t="s">
        <v>1895</v>
      </c>
      <c r="E167" s="11" t="s">
        <v>1896</v>
      </c>
      <c r="F167" s="15" t="s">
        <v>1897</v>
      </c>
      <c r="G167" s="11">
        <v>1</v>
      </c>
      <c r="H167" s="11">
        <v>2021</v>
      </c>
      <c r="I167" s="14" t="s">
        <v>2239</v>
      </c>
      <c r="J167" s="7" t="str">
        <f t="shared" si="4"/>
        <v>PDF</v>
      </c>
      <c r="K167" s="9" t="s">
        <v>936</v>
      </c>
      <c r="L167" s="7">
        <v>0</v>
      </c>
      <c r="M167" s="7"/>
    </row>
    <row r="168" spans="1:13" ht="22.5" hidden="1" customHeight="1" x14ac:dyDescent="0.25">
      <c r="A168" s="7">
        <v>228</v>
      </c>
      <c r="B168" s="10" t="s">
        <v>1904</v>
      </c>
      <c r="C168" s="12" t="s">
        <v>1906</v>
      </c>
      <c r="D168" s="23" t="s">
        <v>1907</v>
      </c>
      <c r="E168" s="11" t="s">
        <v>1908</v>
      </c>
      <c r="F168" s="15" t="s">
        <v>1909</v>
      </c>
      <c r="G168" s="11">
        <v>1</v>
      </c>
      <c r="H168" s="11">
        <v>2021</v>
      </c>
      <c r="I168" s="14" t="s">
        <v>2240</v>
      </c>
      <c r="J168" s="7" t="str">
        <f t="shared" si="4"/>
        <v>PDF</v>
      </c>
      <c r="K168" s="9" t="s">
        <v>936</v>
      </c>
      <c r="L168" s="7">
        <v>0</v>
      </c>
      <c r="M168" s="7"/>
    </row>
    <row r="169" spans="1:13" ht="22.5" hidden="1" customHeight="1" x14ac:dyDescent="0.25">
      <c r="A169" s="7">
        <v>231</v>
      </c>
      <c r="B169" s="10" t="s">
        <v>1920</v>
      </c>
      <c r="C169" s="12" t="s">
        <v>1922</v>
      </c>
      <c r="D169" s="23" t="s">
        <v>1923</v>
      </c>
      <c r="E169" s="11" t="s">
        <v>1924</v>
      </c>
      <c r="F169" s="15" t="s">
        <v>1925</v>
      </c>
      <c r="G169" s="11">
        <v>1</v>
      </c>
      <c r="H169" s="11">
        <v>2025</v>
      </c>
      <c r="I169" s="14" t="s">
        <v>2241</v>
      </c>
      <c r="J169" s="7" t="str">
        <f t="shared" si="4"/>
        <v>PDF</v>
      </c>
      <c r="K169" s="9" t="s">
        <v>936</v>
      </c>
      <c r="L169" s="7">
        <v>0</v>
      </c>
      <c r="M169" s="7"/>
    </row>
    <row r="170" spans="1:13" ht="22.5" hidden="1" customHeight="1" x14ac:dyDescent="0.25">
      <c r="A170" s="7">
        <v>232</v>
      </c>
      <c r="B170" s="10" t="s">
        <v>1926</v>
      </c>
      <c r="C170" s="12" t="s">
        <v>1928</v>
      </c>
      <c r="D170" s="23" t="s">
        <v>1929</v>
      </c>
      <c r="E170" s="11" t="s">
        <v>1930</v>
      </c>
      <c r="F170" s="15" t="s">
        <v>1931</v>
      </c>
      <c r="G170" s="11">
        <v>1</v>
      </c>
      <c r="H170" s="11">
        <v>2022</v>
      </c>
      <c r="I170" s="14" t="s">
        <v>2242</v>
      </c>
      <c r="J170" s="7" t="str">
        <f t="shared" si="4"/>
        <v>PDF</v>
      </c>
      <c r="K170" s="9" t="s">
        <v>936</v>
      </c>
      <c r="L170" s="7">
        <v>0</v>
      </c>
      <c r="M170" s="7"/>
    </row>
    <row r="171" spans="1:13" ht="22.5" customHeight="1" x14ac:dyDescent="0.25">
      <c r="A171" s="7">
        <v>233</v>
      </c>
      <c r="B171" s="10" t="s">
        <v>1932</v>
      </c>
      <c r="C171" s="12" t="s">
        <v>1934</v>
      </c>
      <c r="D171" s="23" t="s">
        <v>1935</v>
      </c>
      <c r="E171" s="13" t="s">
        <v>1936</v>
      </c>
      <c r="F171" s="15" t="s">
        <v>1937</v>
      </c>
      <c r="G171" s="11">
        <v>1</v>
      </c>
      <c r="H171" s="11">
        <v>2022</v>
      </c>
      <c r="I171" s="14" t="s">
        <v>2243</v>
      </c>
      <c r="J171" s="7" t="str">
        <f t="shared" si="4"/>
        <v>PDF</v>
      </c>
      <c r="K171" s="9" t="s">
        <v>936</v>
      </c>
      <c r="L171" s="7">
        <v>1</v>
      </c>
      <c r="M171" s="7">
        <v>0</v>
      </c>
    </row>
    <row r="172" spans="1:13" ht="22.5" customHeight="1" x14ac:dyDescent="0.25">
      <c r="A172" s="7">
        <v>235</v>
      </c>
      <c r="B172" s="10" t="s">
        <v>1944</v>
      </c>
      <c r="C172" s="12" t="s">
        <v>1946</v>
      </c>
      <c r="D172" s="23" t="s">
        <v>1947</v>
      </c>
      <c r="E172" s="11" t="s">
        <v>1948</v>
      </c>
      <c r="F172" s="15" t="s">
        <v>1949</v>
      </c>
      <c r="G172" s="11">
        <v>1</v>
      </c>
      <c r="H172" s="11">
        <v>2024</v>
      </c>
      <c r="I172" s="14" t="s">
        <v>2244</v>
      </c>
      <c r="J172" s="7" t="str">
        <f t="shared" si="4"/>
        <v>PDF</v>
      </c>
      <c r="K172" s="9" t="s">
        <v>936</v>
      </c>
      <c r="L172" s="7">
        <v>1</v>
      </c>
      <c r="M172" s="7">
        <v>0</v>
      </c>
    </row>
    <row r="173" spans="1:13" ht="22.5" customHeight="1" x14ac:dyDescent="0.25">
      <c r="A173" s="7">
        <v>236</v>
      </c>
      <c r="B173" s="10" t="s">
        <v>1950</v>
      </c>
      <c r="C173" s="12" t="s">
        <v>1952</v>
      </c>
      <c r="D173" s="23" t="s">
        <v>1953</v>
      </c>
      <c r="E173" s="11" t="s">
        <v>1954</v>
      </c>
      <c r="F173" s="15" t="s">
        <v>1955</v>
      </c>
      <c r="G173" s="11">
        <v>1</v>
      </c>
      <c r="H173" s="11">
        <v>2023</v>
      </c>
      <c r="I173" s="14" t="s">
        <v>2245</v>
      </c>
      <c r="J173" s="7" t="str">
        <f t="shared" si="4"/>
        <v>PDF</v>
      </c>
      <c r="K173" s="9" t="s">
        <v>936</v>
      </c>
      <c r="L173" s="7">
        <v>1</v>
      </c>
      <c r="M173" s="7">
        <v>0</v>
      </c>
    </row>
    <row r="174" spans="1:13" ht="22.5" hidden="1" customHeight="1" x14ac:dyDescent="0.25">
      <c r="A174" s="7">
        <v>237</v>
      </c>
      <c r="B174" s="10" t="s">
        <v>1956</v>
      </c>
      <c r="C174" s="12" t="s">
        <v>1958</v>
      </c>
      <c r="D174" s="23" t="s">
        <v>1959</v>
      </c>
      <c r="E174" s="11" t="s">
        <v>1960</v>
      </c>
      <c r="F174" s="15" t="s">
        <v>1961</v>
      </c>
      <c r="G174" s="11">
        <v>1</v>
      </c>
      <c r="H174" s="11">
        <v>2026</v>
      </c>
      <c r="I174" s="14" t="s">
        <v>2246</v>
      </c>
      <c r="J174" s="7" t="str">
        <f t="shared" si="4"/>
        <v>PDF</v>
      </c>
      <c r="K174" s="9" t="s">
        <v>936</v>
      </c>
      <c r="L174" s="7">
        <v>0</v>
      </c>
      <c r="M174" s="7"/>
    </row>
    <row r="175" spans="1:13" ht="22.5" customHeight="1" x14ac:dyDescent="0.25">
      <c r="A175" s="7">
        <v>238</v>
      </c>
      <c r="B175" s="10" t="s">
        <v>1962</v>
      </c>
      <c r="C175" s="12" t="s">
        <v>1964</v>
      </c>
      <c r="D175" s="23" t="s">
        <v>1965</v>
      </c>
      <c r="E175" s="11" t="s">
        <v>785</v>
      </c>
      <c r="F175" s="11" t="s">
        <v>785</v>
      </c>
      <c r="G175" s="11">
        <v>1</v>
      </c>
      <c r="H175" s="11">
        <v>2020</v>
      </c>
      <c r="I175" s="14" t="s">
        <v>2247</v>
      </c>
      <c r="J175" s="7" t="str">
        <f t="shared" si="4"/>
        <v>PDF</v>
      </c>
      <c r="K175" s="9" t="s">
        <v>936</v>
      </c>
      <c r="L175" s="7">
        <v>1</v>
      </c>
      <c r="M175" s="7">
        <v>0</v>
      </c>
    </row>
    <row r="176" spans="1:13" ht="22.5" hidden="1" customHeight="1" x14ac:dyDescent="0.25">
      <c r="A176" s="7">
        <v>239</v>
      </c>
      <c r="B176" s="10" t="s">
        <v>1966</v>
      </c>
      <c r="C176" s="12" t="s">
        <v>1968</v>
      </c>
      <c r="D176" s="23" t="s">
        <v>1969</v>
      </c>
      <c r="E176" s="13" t="s">
        <v>1970</v>
      </c>
      <c r="F176" s="15" t="s">
        <v>1971</v>
      </c>
      <c r="G176" s="11">
        <v>1</v>
      </c>
      <c r="H176" s="11">
        <v>2022</v>
      </c>
      <c r="I176" s="14" t="s">
        <v>2248</v>
      </c>
      <c r="J176" s="7" t="str">
        <f t="shared" si="4"/>
        <v>PDF</v>
      </c>
      <c r="K176" s="9" t="s">
        <v>936</v>
      </c>
      <c r="L176" s="7">
        <v>0</v>
      </c>
      <c r="M176" s="7"/>
    </row>
    <row r="177" spans="1:13" ht="22.5" hidden="1" customHeight="1" x14ac:dyDescent="0.25">
      <c r="A177" s="7">
        <v>240</v>
      </c>
      <c r="B177" s="10" t="s">
        <v>1972</v>
      </c>
      <c r="C177" s="12" t="s">
        <v>1974</v>
      </c>
      <c r="D177" s="23" t="s">
        <v>1975</v>
      </c>
      <c r="E177" s="11" t="s">
        <v>1976</v>
      </c>
      <c r="F177" s="15" t="s">
        <v>1977</v>
      </c>
      <c r="G177" s="11">
        <v>1</v>
      </c>
      <c r="H177" s="11">
        <v>2025</v>
      </c>
      <c r="I177" s="14" t="s">
        <v>2249</v>
      </c>
      <c r="J177" s="7" t="str">
        <f t="shared" si="4"/>
        <v>PDF</v>
      </c>
      <c r="K177" s="9" t="s">
        <v>936</v>
      </c>
      <c r="L177" s="7">
        <v>0</v>
      </c>
      <c r="M177" s="7"/>
    </row>
    <row r="178" spans="1:13" ht="22.5" hidden="1" customHeight="1" x14ac:dyDescent="0.25">
      <c r="A178" s="7">
        <v>241</v>
      </c>
      <c r="B178" s="10" t="s">
        <v>1978</v>
      </c>
      <c r="C178" s="12" t="s">
        <v>1980</v>
      </c>
      <c r="D178" s="23" t="s">
        <v>1981</v>
      </c>
      <c r="E178" s="11" t="s">
        <v>785</v>
      </c>
      <c r="F178" s="11" t="s">
        <v>785</v>
      </c>
      <c r="G178" s="11">
        <v>1</v>
      </c>
      <c r="H178" s="11">
        <v>2022</v>
      </c>
      <c r="I178" s="14" t="s">
        <v>2250</v>
      </c>
      <c r="J178" s="7" t="str">
        <f t="shared" si="4"/>
        <v>PDF</v>
      </c>
      <c r="K178" s="9" t="s">
        <v>936</v>
      </c>
      <c r="L178" s="7">
        <v>0</v>
      </c>
      <c r="M178" s="7"/>
    </row>
    <row r="179" spans="1:13" ht="22.5" hidden="1" customHeight="1" x14ac:dyDescent="0.25">
      <c r="A179" s="7">
        <v>242</v>
      </c>
      <c r="B179" s="10" t="s">
        <v>1982</v>
      </c>
      <c r="C179" s="12" t="s">
        <v>1984</v>
      </c>
      <c r="D179" s="23" t="s">
        <v>1985</v>
      </c>
      <c r="E179" s="11" t="s">
        <v>1986</v>
      </c>
      <c r="F179" s="15" t="s">
        <v>1987</v>
      </c>
      <c r="G179" s="11"/>
      <c r="H179" s="11">
        <v>2021</v>
      </c>
      <c r="I179" s="14" t="s">
        <v>2251</v>
      </c>
      <c r="J179" s="7" t="str">
        <f t="shared" si="4"/>
        <v>PDF</v>
      </c>
      <c r="K179" s="9" t="s">
        <v>936</v>
      </c>
      <c r="L179" s="7">
        <v>0</v>
      </c>
      <c r="M179" s="7"/>
    </row>
    <row r="180" spans="1:13" ht="22.5" customHeight="1" x14ac:dyDescent="0.25">
      <c r="A180" s="7">
        <v>244</v>
      </c>
      <c r="B180" s="10" t="s">
        <v>1995</v>
      </c>
      <c r="C180" s="12" t="s">
        <v>1997</v>
      </c>
      <c r="D180" s="23" t="s">
        <v>1998</v>
      </c>
      <c r="E180" s="11" t="s">
        <v>1999</v>
      </c>
      <c r="F180" s="15" t="s">
        <v>2000</v>
      </c>
      <c r="G180" s="11">
        <v>1</v>
      </c>
      <c r="H180" s="11">
        <v>2024</v>
      </c>
      <c r="I180" s="14" t="s">
        <v>2252</v>
      </c>
      <c r="J180" s="7" t="str">
        <f t="shared" si="4"/>
        <v>PDF</v>
      </c>
      <c r="K180" s="9" t="s">
        <v>936</v>
      </c>
      <c r="L180" s="7">
        <v>1</v>
      </c>
      <c r="M180" s="7">
        <v>0</v>
      </c>
    </row>
    <row r="181" spans="1:13" ht="22.5" hidden="1" customHeight="1" x14ac:dyDescent="0.25">
      <c r="A181" s="7">
        <v>245</v>
      </c>
      <c r="B181" s="10" t="s">
        <v>2001</v>
      </c>
      <c r="C181" s="12" t="s">
        <v>2003</v>
      </c>
      <c r="D181" s="23" t="s">
        <v>2004</v>
      </c>
      <c r="E181" s="11" t="s">
        <v>2005</v>
      </c>
      <c r="F181" s="15" t="s">
        <v>2006</v>
      </c>
      <c r="G181" s="11">
        <v>1</v>
      </c>
      <c r="H181" s="11">
        <v>2019</v>
      </c>
      <c r="I181" s="14" t="s">
        <v>2253</v>
      </c>
      <c r="J181" s="7" t="str">
        <f t="shared" si="4"/>
        <v>PDF</v>
      </c>
      <c r="K181" s="9" t="s">
        <v>936</v>
      </c>
      <c r="L181" s="7">
        <v>0</v>
      </c>
      <c r="M181" s="7"/>
    </row>
    <row r="182" spans="1:13" ht="22.5" hidden="1" customHeight="1" x14ac:dyDescent="0.25">
      <c r="A182" s="7">
        <v>247</v>
      </c>
      <c r="B182" s="10" t="s">
        <v>2013</v>
      </c>
      <c r="C182" s="12" t="s">
        <v>2015</v>
      </c>
      <c r="D182" s="23" t="s">
        <v>2016</v>
      </c>
      <c r="E182" s="11" t="s">
        <v>2017</v>
      </c>
      <c r="F182" s="15" t="s">
        <v>2018</v>
      </c>
      <c r="G182" s="11">
        <v>1</v>
      </c>
      <c r="H182" s="11">
        <v>2019</v>
      </c>
      <c r="I182" s="14" t="s">
        <v>2254</v>
      </c>
      <c r="J182" s="7" t="str">
        <f t="shared" si="4"/>
        <v>PDF</v>
      </c>
      <c r="K182" s="9" t="s">
        <v>936</v>
      </c>
      <c r="L182" s="7">
        <v>0</v>
      </c>
      <c r="M182" s="7"/>
    </row>
    <row r="183" spans="1:13" ht="22.5" hidden="1" customHeight="1" x14ac:dyDescent="0.25">
      <c r="A183" s="7">
        <v>248</v>
      </c>
      <c r="B183" s="10" t="s">
        <v>2019</v>
      </c>
      <c r="C183" s="12" t="s">
        <v>2021</v>
      </c>
      <c r="D183" s="23" t="s">
        <v>2022</v>
      </c>
      <c r="E183" s="11" t="s">
        <v>2023</v>
      </c>
      <c r="F183" s="15" t="s">
        <v>2024</v>
      </c>
      <c r="G183" s="11">
        <v>1</v>
      </c>
      <c r="H183" s="11">
        <v>2022</v>
      </c>
      <c r="I183" s="14" t="s">
        <v>2255</v>
      </c>
      <c r="J183" s="7" t="str">
        <f t="shared" si="4"/>
        <v>PDF</v>
      </c>
      <c r="K183" s="9" t="s">
        <v>936</v>
      </c>
      <c r="L183" s="7">
        <v>0</v>
      </c>
      <c r="M183" s="7"/>
    </row>
    <row r="184" spans="1:13" ht="22.5" hidden="1" customHeight="1" x14ac:dyDescent="0.25">
      <c r="A184" s="7">
        <v>249</v>
      </c>
      <c r="B184" s="10" t="s">
        <v>2025</v>
      </c>
      <c r="C184" s="12" t="s">
        <v>2027</v>
      </c>
      <c r="D184" s="23" t="s">
        <v>2028</v>
      </c>
      <c r="E184" s="11" t="s">
        <v>2029</v>
      </c>
      <c r="F184" s="15" t="s">
        <v>2030</v>
      </c>
      <c r="G184" s="11">
        <v>1</v>
      </c>
      <c r="H184" s="11">
        <v>2023</v>
      </c>
      <c r="I184" s="54">
        <v>35816413584042</v>
      </c>
      <c r="J184" s="7" t="str">
        <f t="shared" si="4"/>
        <v>PDF</v>
      </c>
      <c r="K184" s="9" t="s">
        <v>936</v>
      </c>
      <c r="L184" s="7">
        <v>0</v>
      </c>
      <c r="M184" s="7"/>
    </row>
    <row r="185" spans="1:13" ht="22.5" hidden="1" customHeight="1" x14ac:dyDescent="0.25">
      <c r="A185" s="7">
        <v>250</v>
      </c>
      <c r="B185" s="10" t="s">
        <v>2031</v>
      </c>
      <c r="C185" s="12" t="s">
        <v>2033</v>
      </c>
      <c r="D185" s="23" t="s">
        <v>2034</v>
      </c>
      <c r="E185" s="11" t="s">
        <v>2035</v>
      </c>
      <c r="F185" s="15" t="s">
        <v>2036</v>
      </c>
      <c r="G185" s="11">
        <v>1</v>
      </c>
      <c r="H185" s="11">
        <v>2025</v>
      </c>
      <c r="I185" s="14" t="s">
        <v>2256</v>
      </c>
      <c r="J185" s="7" t="str">
        <f t="shared" si="4"/>
        <v>PDF</v>
      </c>
      <c r="K185" s="9" t="s">
        <v>936</v>
      </c>
      <c r="L185" s="7">
        <v>0</v>
      </c>
      <c r="M185" s="7"/>
    </row>
    <row r="186" spans="1:13" ht="22.5" hidden="1" customHeight="1" x14ac:dyDescent="0.25">
      <c r="A186" s="7">
        <v>251</v>
      </c>
      <c r="B186" s="10" t="s">
        <v>2037</v>
      </c>
      <c r="C186" s="12" t="s">
        <v>2039</v>
      </c>
      <c r="D186" s="23" t="s">
        <v>2040</v>
      </c>
      <c r="E186" s="11" t="s">
        <v>2041</v>
      </c>
      <c r="F186" s="15" t="s">
        <v>2042</v>
      </c>
      <c r="G186" s="11">
        <v>1</v>
      </c>
      <c r="H186" s="11">
        <v>2025</v>
      </c>
      <c r="I186" s="14" t="s">
        <v>2257</v>
      </c>
      <c r="J186" s="7" t="str">
        <f t="shared" si="4"/>
        <v>PDF</v>
      </c>
      <c r="K186" s="9" t="s">
        <v>936</v>
      </c>
      <c r="L186" s="7">
        <v>0</v>
      </c>
      <c r="M186" s="7"/>
    </row>
    <row r="187" spans="1:13" ht="22.5" hidden="1" customHeight="1" x14ac:dyDescent="0.25">
      <c r="A187" s="7">
        <v>252</v>
      </c>
      <c r="B187" s="10" t="s">
        <v>2043</v>
      </c>
      <c r="C187" s="12" t="s">
        <v>2045</v>
      </c>
      <c r="D187" s="23" t="s">
        <v>2046</v>
      </c>
      <c r="E187" s="11" t="s">
        <v>2047</v>
      </c>
      <c r="F187" s="15" t="s">
        <v>2048</v>
      </c>
      <c r="G187" s="11">
        <v>1</v>
      </c>
      <c r="H187" s="11">
        <v>2021</v>
      </c>
      <c r="I187" s="14" t="s">
        <v>2258</v>
      </c>
      <c r="J187" s="7" t="str">
        <f t="shared" si="4"/>
        <v>PDF</v>
      </c>
      <c r="K187" s="9" t="s">
        <v>936</v>
      </c>
      <c r="L187" s="7">
        <v>0</v>
      </c>
      <c r="M187" s="7"/>
    </row>
    <row r="188" spans="1:13" ht="22.5" hidden="1" customHeight="1" x14ac:dyDescent="0.25">
      <c r="A188" s="7">
        <v>253</v>
      </c>
      <c r="B188" s="10" t="s">
        <v>2049</v>
      </c>
      <c r="C188" s="12" t="s">
        <v>2051</v>
      </c>
      <c r="D188" s="23" t="s">
        <v>2052</v>
      </c>
      <c r="E188" s="11" t="s">
        <v>2053</v>
      </c>
      <c r="F188" s="15" t="s">
        <v>2054</v>
      </c>
      <c r="G188" s="11">
        <v>1</v>
      </c>
      <c r="H188" s="11">
        <v>2026</v>
      </c>
      <c r="I188" s="14" t="s">
        <v>2259</v>
      </c>
      <c r="J188" s="7" t="str">
        <f t="shared" si="4"/>
        <v>PDF</v>
      </c>
      <c r="K188" s="9" t="s">
        <v>936</v>
      </c>
      <c r="L188" s="7">
        <v>0</v>
      </c>
      <c r="M188" s="7"/>
    </row>
    <row r="189" spans="1:13" ht="22.5" hidden="1" customHeight="1" x14ac:dyDescent="0.25">
      <c r="A189" s="7">
        <v>254</v>
      </c>
      <c r="B189" s="10" t="s">
        <v>2055</v>
      </c>
      <c r="C189" s="12" t="s">
        <v>2057</v>
      </c>
      <c r="D189" s="23" t="s">
        <v>2058</v>
      </c>
      <c r="E189" s="11" t="s">
        <v>2059</v>
      </c>
      <c r="F189" s="15" t="s">
        <v>2060</v>
      </c>
      <c r="G189" s="11">
        <v>1</v>
      </c>
      <c r="H189" s="11">
        <v>2024</v>
      </c>
      <c r="I189" s="14" t="s">
        <v>2260</v>
      </c>
      <c r="J189" s="7" t="str">
        <f t="shared" si="4"/>
        <v>PDF</v>
      </c>
      <c r="K189" s="9" t="s">
        <v>936</v>
      </c>
      <c r="L189" s="7">
        <v>0</v>
      </c>
      <c r="M189" s="7"/>
    </row>
    <row r="190" spans="1:13" ht="22.5" hidden="1" customHeight="1" x14ac:dyDescent="0.25">
      <c r="A190" s="7">
        <v>255</v>
      </c>
      <c r="B190" s="10" t="s">
        <v>2061</v>
      </c>
      <c r="C190" s="12" t="s">
        <v>2063</v>
      </c>
      <c r="D190" s="23" t="s">
        <v>2064</v>
      </c>
      <c r="E190" s="11" t="s">
        <v>2065</v>
      </c>
      <c r="F190" s="15" t="s">
        <v>2066</v>
      </c>
      <c r="G190" s="11">
        <v>1</v>
      </c>
      <c r="H190" s="11">
        <v>2022</v>
      </c>
      <c r="I190" s="14" t="s">
        <v>2261</v>
      </c>
      <c r="J190" s="7" t="str">
        <f t="shared" si="4"/>
        <v>PDF</v>
      </c>
      <c r="K190" s="9" t="s">
        <v>936</v>
      </c>
      <c r="L190" s="7">
        <v>0</v>
      </c>
      <c r="M190" s="7"/>
    </row>
    <row r="191" spans="1:13" ht="22.5" hidden="1" customHeight="1" x14ac:dyDescent="0.25">
      <c r="A191" s="7">
        <v>256</v>
      </c>
      <c r="B191" s="10" t="s">
        <v>2067</v>
      </c>
      <c r="C191" s="12" t="s">
        <v>2069</v>
      </c>
      <c r="D191" s="23" t="s">
        <v>2070</v>
      </c>
      <c r="E191" s="11" t="s">
        <v>2071</v>
      </c>
      <c r="F191" s="15" t="s">
        <v>2072</v>
      </c>
      <c r="G191" s="11">
        <v>1</v>
      </c>
      <c r="H191" s="11">
        <v>2024</v>
      </c>
      <c r="I191" s="14" t="s">
        <v>2262</v>
      </c>
      <c r="J191" s="7" t="str">
        <f t="shared" si="4"/>
        <v>PDF</v>
      </c>
      <c r="K191" s="9" t="s">
        <v>936</v>
      </c>
      <c r="L191" s="7">
        <v>0</v>
      </c>
      <c r="M191" s="7"/>
    </row>
    <row r="192" spans="1:13" ht="22.5" hidden="1" customHeight="1" x14ac:dyDescent="0.25">
      <c r="A192" s="7">
        <v>257</v>
      </c>
      <c r="B192" s="10" t="s">
        <v>2073</v>
      </c>
      <c r="C192" s="12" t="s">
        <v>2075</v>
      </c>
      <c r="D192" s="23" t="s">
        <v>2076</v>
      </c>
      <c r="E192" s="11" t="s">
        <v>785</v>
      </c>
      <c r="F192" s="11" t="s">
        <v>785</v>
      </c>
      <c r="G192" s="11">
        <v>1</v>
      </c>
      <c r="H192" s="11">
        <v>2016</v>
      </c>
      <c r="I192" s="14" t="s">
        <v>2263</v>
      </c>
      <c r="J192" s="7" t="str">
        <f t="shared" si="4"/>
        <v>PDF</v>
      </c>
      <c r="K192" s="9" t="s">
        <v>936</v>
      </c>
      <c r="L192" s="7">
        <v>0</v>
      </c>
      <c r="M192" s="7"/>
    </row>
    <row r="193" spans="1:13" ht="22.5" customHeight="1" x14ac:dyDescent="0.25">
      <c r="A193" s="7">
        <v>258</v>
      </c>
      <c r="B193" s="10" t="s">
        <v>2077</v>
      </c>
      <c r="C193" s="12" t="s">
        <v>2079</v>
      </c>
      <c r="D193" s="23" t="s">
        <v>2080</v>
      </c>
      <c r="E193" s="11" t="s">
        <v>2081</v>
      </c>
      <c r="F193" s="15" t="s">
        <v>2082</v>
      </c>
      <c r="G193" s="11">
        <v>1</v>
      </c>
      <c r="H193" s="11">
        <v>2022</v>
      </c>
      <c r="I193" s="14" t="s">
        <v>2264</v>
      </c>
      <c r="J193" s="7" t="str">
        <f t="shared" si="4"/>
        <v>PDF</v>
      </c>
      <c r="K193" s="9" t="s">
        <v>936</v>
      </c>
      <c r="L193" s="7">
        <v>1</v>
      </c>
      <c r="M193" s="7">
        <v>1</v>
      </c>
    </row>
    <row r="194" spans="1:13" ht="22.5" hidden="1" customHeight="1" x14ac:dyDescent="0.25">
      <c r="A194" s="7">
        <v>259</v>
      </c>
      <c r="B194" s="10" t="s">
        <v>2083</v>
      </c>
      <c r="C194" s="12" t="s">
        <v>2085</v>
      </c>
      <c r="D194" s="23" t="s">
        <v>2086</v>
      </c>
      <c r="E194" s="52" t="s">
        <v>2202</v>
      </c>
      <c r="F194" s="11" t="s">
        <v>785</v>
      </c>
      <c r="G194" s="11">
        <v>1</v>
      </c>
      <c r="H194" s="11">
        <v>2016</v>
      </c>
      <c r="I194" s="14" t="s">
        <v>2265</v>
      </c>
      <c r="J194" s="7" t="str">
        <f t="shared" ref="J194:J203" si="5">IF(OR(I194="",I194="NA"),"",HYPERLINK("./PDF/"&amp;I194&amp;".pdf","PDF"))</f>
        <v>PDF</v>
      </c>
      <c r="K194" s="9" t="s">
        <v>936</v>
      </c>
      <c r="L194" s="7">
        <v>0</v>
      </c>
      <c r="M194" s="7"/>
    </row>
    <row r="195" spans="1:13" ht="22.5" customHeight="1" x14ac:dyDescent="0.25">
      <c r="A195" s="7">
        <v>260</v>
      </c>
      <c r="B195" s="10" t="s">
        <v>2087</v>
      </c>
      <c r="C195" s="12" t="s">
        <v>2089</v>
      </c>
      <c r="D195" s="23" t="s">
        <v>2090</v>
      </c>
      <c r="E195" s="11" t="s">
        <v>785</v>
      </c>
      <c r="F195" s="11" t="s">
        <v>785</v>
      </c>
      <c r="G195" s="11">
        <v>1</v>
      </c>
      <c r="H195" s="11">
        <v>2018</v>
      </c>
      <c r="I195" s="14" t="s">
        <v>2266</v>
      </c>
      <c r="J195" s="7" t="str">
        <f t="shared" si="5"/>
        <v>PDF</v>
      </c>
      <c r="K195" s="9" t="s">
        <v>936</v>
      </c>
      <c r="L195" s="7">
        <v>1</v>
      </c>
      <c r="M195" s="7">
        <v>0</v>
      </c>
    </row>
    <row r="196" spans="1:13" ht="22.5" hidden="1" customHeight="1" x14ac:dyDescent="0.25">
      <c r="A196" s="7">
        <v>261</v>
      </c>
      <c r="B196" s="10" t="s">
        <v>2091</v>
      </c>
      <c r="C196" s="12" t="s">
        <v>2093</v>
      </c>
      <c r="D196" s="23" t="s">
        <v>2094</v>
      </c>
      <c r="E196" s="11" t="s">
        <v>2095</v>
      </c>
      <c r="F196" s="15" t="s">
        <v>2096</v>
      </c>
      <c r="G196" s="11">
        <v>1</v>
      </c>
      <c r="H196" s="11">
        <v>2023</v>
      </c>
      <c r="I196" s="14" t="s">
        <v>2267</v>
      </c>
      <c r="J196" s="7" t="str">
        <f t="shared" si="5"/>
        <v>PDF</v>
      </c>
      <c r="K196" s="9" t="s">
        <v>936</v>
      </c>
      <c r="L196" s="7">
        <v>0</v>
      </c>
      <c r="M196" s="7"/>
    </row>
    <row r="197" spans="1:13" ht="22.5" hidden="1" customHeight="1" x14ac:dyDescent="0.25">
      <c r="A197" s="7">
        <v>262</v>
      </c>
      <c r="B197" s="10" t="s">
        <v>2097</v>
      </c>
      <c r="C197" s="12" t="s">
        <v>2099</v>
      </c>
      <c r="D197" s="23" t="s">
        <v>2100</v>
      </c>
      <c r="E197" s="11" t="s">
        <v>2101</v>
      </c>
      <c r="F197" s="15" t="s">
        <v>2102</v>
      </c>
      <c r="G197" s="11">
        <v>1</v>
      </c>
      <c r="H197" s="11">
        <v>2020</v>
      </c>
      <c r="I197" s="14" t="s">
        <v>2268</v>
      </c>
      <c r="J197" s="7" t="str">
        <f t="shared" si="5"/>
        <v>PDF</v>
      </c>
      <c r="K197" s="9" t="s">
        <v>936</v>
      </c>
      <c r="L197" s="7">
        <v>0</v>
      </c>
      <c r="M197" s="7"/>
    </row>
    <row r="198" spans="1:13" ht="22.5" hidden="1" customHeight="1" x14ac:dyDescent="0.25">
      <c r="A198" s="7">
        <v>263</v>
      </c>
      <c r="B198" s="10" t="s">
        <v>2103</v>
      </c>
      <c r="C198" s="12" t="s">
        <v>2105</v>
      </c>
      <c r="D198" s="23" t="s">
        <v>2106</v>
      </c>
      <c r="E198" s="11" t="s">
        <v>2107</v>
      </c>
      <c r="F198" s="15" t="s">
        <v>2108</v>
      </c>
      <c r="G198" s="11">
        <v>1</v>
      </c>
      <c r="H198" s="11">
        <v>2025</v>
      </c>
      <c r="I198" s="14" t="s">
        <v>2269</v>
      </c>
      <c r="J198" s="7" t="str">
        <f t="shared" si="5"/>
        <v>PDF</v>
      </c>
      <c r="K198" s="9" t="s">
        <v>936</v>
      </c>
      <c r="L198" s="7">
        <v>0</v>
      </c>
      <c r="M198" s="7"/>
    </row>
    <row r="199" spans="1:13" ht="22.5" hidden="1" customHeight="1" x14ac:dyDescent="0.25">
      <c r="A199" s="7">
        <v>264</v>
      </c>
      <c r="B199" s="10" t="s">
        <v>2109</v>
      </c>
      <c r="C199" s="12" t="s">
        <v>2111</v>
      </c>
      <c r="D199" s="23" t="s">
        <v>2112</v>
      </c>
      <c r="E199" s="11" t="s">
        <v>785</v>
      </c>
      <c r="F199" s="11" t="s">
        <v>785</v>
      </c>
      <c r="G199" s="11">
        <v>1</v>
      </c>
      <c r="H199" s="11">
        <v>2017</v>
      </c>
      <c r="I199" s="14">
        <v>1301</v>
      </c>
      <c r="J199" s="7" t="str">
        <f t="shared" si="5"/>
        <v>PDF</v>
      </c>
      <c r="K199" s="9" t="s">
        <v>936</v>
      </c>
      <c r="L199" s="7">
        <v>0</v>
      </c>
      <c r="M199" s="7"/>
    </row>
    <row r="200" spans="1:13" ht="22.5" hidden="1" customHeight="1" x14ac:dyDescent="0.25">
      <c r="A200" s="7">
        <v>265</v>
      </c>
      <c r="B200" s="10" t="s">
        <v>2113</v>
      </c>
      <c r="C200" s="12" t="s">
        <v>2115</v>
      </c>
      <c r="D200" s="23" t="s">
        <v>2116</v>
      </c>
      <c r="E200" s="11" t="s">
        <v>2117</v>
      </c>
      <c r="F200" s="15" t="s">
        <v>2118</v>
      </c>
      <c r="G200" s="11">
        <v>1</v>
      </c>
      <c r="H200" s="11">
        <v>2023</v>
      </c>
      <c r="I200" s="14" t="s">
        <v>2270</v>
      </c>
      <c r="J200" s="7" t="str">
        <f t="shared" si="5"/>
        <v>PDF</v>
      </c>
      <c r="K200" s="9" t="s">
        <v>936</v>
      </c>
      <c r="L200" s="7">
        <v>0</v>
      </c>
      <c r="M200" s="7"/>
    </row>
    <row r="201" spans="1:13" ht="22.5" hidden="1" customHeight="1" x14ac:dyDescent="0.25">
      <c r="A201" s="7">
        <v>266</v>
      </c>
      <c r="B201" s="10" t="s">
        <v>2119</v>
      </c>
      <c r="C201" s="12" t="s">
        <v>2121</v>
      </c>
      <c r="D201" s="23" t="s">
        <v>2122</v>
      </c>
      <c r="E201" s="11" t="s">
        <v>2123</v>
      </c>
      <c r="F201" s="15" t="s">
        <v>2124</v>
      </c>
      <c r="G201" s="11">
        <v>1</v>
      </c>
      <c r="H201" s="11">
        <v>2024</v>
      </c>
      <c r="I201" s="14" t="s">
        <v>2271</v>
      </c>
      <c r="J201" s="7" t="str">
        <f t="shared" si="5"/>
        <v>PDF</v>
      </c>
      <c r="K201" s="9" t="s">
        <v>936</v>
      </c>
      <c r="L201" s="7">
        <v>0</v>
      </c>
      <c r="M201" s="7"/>
    </row>
    <row r="202" spans="1:13" ht="22.5" customHeight="1" x14ac:dyDescent="0.25">
      <c r="A202" s="7">
        <v>267</v>
      </c>
      <c r="B202" s="10" t="s">
        <v>2125</v>
      </c>
      <c r="C202" s="12" t="s">
        <v>2127</v>
      </c>
      <c r="D202" s="23" t="s">
        <v>2128</v>
      </c>
      <c r="E202" s="11" t="s">
        <v>2129</v>
      </c>
      <c r="F202" s="15" t="s">
        <v>2130</v>
      </c>
      <c r="G202" s="11">
        <v>1</v>
      </c>
      <c r="H202" s="11">
        <v>2022</v>
      </c>
      <c r="I202" s="53" t="s">
        <v>2272</v>
      </c>
      <c r="J202" s="7" t="str">
        <f t="shared" si="5"/>
        <v>PDF</v>
      </c>
      <c r="K202" s="9" t="s">
        <v>936</v>
      </c>
      <c r="L202" s="7">
        <v>1</v>
      </c>
      <c r="M202" s="7">
        <v>0</v>
      </c>
    </row>
    <row r="203" spans="1:13" ht="22.5" customHeight="1" x14ac:dyDescent="0.25">
      <c r="A203" s="7">
        <v>268</v>
      </c>
      <c r="B203" s="10" t="s">
        <v>2131</v>
      </c>
      <c r="C203" s="12" t="s">
        <v>2133</v>
      </c>
      <c r="D203" s="23" t="s">
        <v>2134</v>
      </c>
      <c r="E203" s="11" t="s">
        <v>2135</v>
      </c>
      <c r="F203" s="15" t="s">
        <v>2136</v>
      </c>
      <c r="G203" s="11">
        <v>1</v>
      </c>
      <c r="H203" s="11">
        <v>2020</v>
      </c>
      <c r="I203" s="14" t="s">
        <v>2273</v>
      </c>
      <c r="J203" s="7" t="str">
        <f t="shared" si="5"/>
        <v>PDF</v>
      </c>
      <c r="K203" s="9" t="s">
        <v>936</v>
      </c>
      <c r="L203" s="7">
        <v>1</v>
      </c>
      <c r="M203" s="7">
        <v>0</v>
      </c>
    </row>
  </sheetData>
  <autoFilter ref="A1:M203" xr:uid="{AFC964C8-E793-4A1A-89E3-79D8E1086DED}">
    <filterColumn colId="11">
      <filters>
        <filter val="1"/>
      </filters>
    </filterColumn>
  </autoFilter>
  <conditionalFormatting sqref="M1:M81 M83:M203">
    <cfRule type="colorScale" priority="1">
      <colorScale>
        <cfvo type="num" val="0"/>
        <cfvo type="num" val="0.1"/>
        <cfvo type="num" val="1"/>
        <color rgb="FFF8696B"/>
        <color rgb="FFFFEB84"/>
        <color rgb="FF63BE7B"/>
      </colorScale>
    </cfRule>
  </conditionalFormatting>
  <hyperlinks>
    <hyperlink ref="F126" r:id="rId1" xr:uid="{B88E7C5E-3E12-432B-A23D-995F7508FFCA}"/>
    <hyperlink ref="F128" r:id="rId2" xr:uid="{DF34A3EB-97B3-4059-BEE2-11B913649C47}"/>
    <hyperlink ref="F139" r:id="rId3" xr:uid="{FD7C352C-A7B7-42C4-B1E2-1419601F1132}"/>
    <hyperlink ref="F140" r:id="rId4" xr:uid="{F103D685-5ADB-4226-8CFF-B471539C1CA3}"/>
    <hyperlink ref="F141" r:id="rId5" xr:uid="{1E6DC960-2607-40EE-8DE9-6DD3C18AE5D3}"/>
    <hyperlink ref="F142" r:id="rId6" xr:uid="{BB74B4F9-CA51-45E7-9C26-3979CEFCABEF}"/>
    <hyperlink ref="F143" r:id="rId7" xr:uid="{3D4DAA01-F5DB-4574-975A-BA5A055F4571}"/>
    <hyperlink ref="F145" r:id="rId8" xr:uid="{38C44D79-86F0-40B1-BDE2-9D64BD7B573F}"/>
    <hyperlink ref="F146" r:id="rId9" xr:uid="{3537F40E-4C04-4BB2-8571-14E9E18F03D3}"/>
    <hyperlink ref="F147" r:id="rId10" xr:uid="{DB4EA7C2-D698-4B27-91F4-E85DECAA280A}"/>
    <hyperlink ref="F148" r:id="rId11" xr:uid="{B707A01E-7AD9-4B68-9372-B626734D98A9}"/>
    <hyperlink ref="F149" r:id="rId12" xr:uid="{A9932FDA-A1D2-4BBC-B597-53D54367EDDC}"/>
    <hyperlink ref="F150" r:id="rId13" xr:uid="{B3569982-5BAE-4B96-AAB6-94157C36DC55}"/>
    <hyperlink ref="F151" r:id="rId14" xr:uid="{89E57540-A0C6-4513-B650-6C118287DE88}"/>
    <hyperlink ref="F152" r:id="rId15" xr:uid="{0DCE7431-EE46-494F-95D7-CF909AC37962}"/>
    <hyperlink ref="F153" r:id="rId16" xr:uid="{DB8B3F76-171A-4E0A-8FE9-2C4A874D8FA6}"/>
    <hyperlink ref="F154" r:id="rId17" xr:uid="{52945EBC-4096-4E19-B7F6-2F75EBC6F336}"/>
    <hyperlink ref="F155" r:id="rId18" xr:uid="{97E4D5BD-9C0D-4D91-A4D7-4F8262ECD5D2}"/>
    <hyperlink ref="F156" r:id="rId19" xr:uid="{48EB2632-A5C3-4331-82A3-DACDFAC405C7}"/>
    <hyperlink ref="F157" r:id="rId20" xr:uid="{3C184BD1-B051-4C4A-B61D-E1C620CE9B1F}"/>
    <hyperlink ref="F158" r:id="rId21" xr:uid="{B91D587E-D3A7-4CC5-94BA-8DCDF77CFCA2}"/>
    <hyperlink ref="F159" r:id="rId22" xr:uid="{6DEF5A63-E53A-4BFB-AA26-40AF47B8F821}"/>
    <hyperlink ref="F160" r:id="rId23" xr:uid="{0D0527C3-7227-4F65-BB0D-F2A2E5654C0C}"/>
    <hyperlink ref="F161" r:id="rId24" xr:uid="{C82D49B2-AA3E-43CA-8863-F452C762F878}"/>
    <hyperlink ref="F162" r:id="rId25" xr:uid="{1A9668BC-AA11-4A70-AC13-E3B530B77F7D}"/>
    <hyperlink ref="F163" r:id="rId26" xr:uid="{69F46BF1-4D12-4D1D-83E6-BC2C6826484A}"/>
    <hyperlink ref="F164" r:id="rId27" xr:uid="{ED35FD64-C35C-4C30-BDDB-D370B045B91B}"/>
    <hyperlink ref="F165" r:id="rId28" xr:uid="{12C52131-0D29-4002-BA46-830AD06CA03C}"/>
    <hyperlink ref="F166" r:id="rId29" xr:uid="{6E558A28-4EB0-4E80-9B33-067329530306}"/>
    <hyperlink ref="F167" r:id="rId30" xr:uid="{AB3FF2E4-A72B-4684-87AC-10B16756A72F}"/>
    <hyperlink ref="F168" r:id="rId31" xr:uid="{4950E3AB-E2E3-4172-925E-758D5B6641A3}"/>
    <hyperlink ref="F169" r:id="rId32" xr:uid="{8AC3EB92-2E71-4F70-B133-7FB7591AE1F1}"/>
    <hyperlink ref="F170" r:id="rId33" xr:uid="{0D01B49B-D0EB-49E3-A79F-0535114420AC}"/>
    <hyperlink ref="F171" r:id="rId34" xr:uid="{AE86D992-86E7-4BAA-8370-94BC8B777AE5}"/>
    <hyperlink ref="F172" r:id="rId35" xr:uid="{1A416E81-EBDC-4850-9405-2CD2B21674EE}"/>
    <hyperlink ref="F173" r:id="rId36" xr:uid="{448245FD-11F2-464F-B438-8CEE90C30EE6}"/>
    <hyperlink ref="F174" r:id="rId37" xr:uid="{8FB93629-A3CD-4613-BE62-39E8B5BA0CD9}"/>
    <hyperlink ref="F176" r:id="rId38" xr:uid="{3DD787C3-5312-45C4-95DC-0606AEC993B6}"/>
    <hyperlink ref="F177" r:id="rId39" xr:uid="{2718BC8B-3B4B-4E63-B3A9-B2385E6B7705}"/>
    <hyperlink ref="F179" r:id="rId40" xr:uid="{07EA2C78-DFEA-46EA-8EDF-26C3C43FA84C}"/>
    <hyperlink ref="F180" r:id="rId41" xr:uid="{2CAC4869-62EA-49BF-B5E4-4C6DCA861362}"/>
    <hyperlink ref="F181" r:id="rId42" xr:uid="{860442F3-E398-4C1D-9319-D9A7782F4C12}"/>
    <hyperlink ref="F182" r:id="rId43" xr:uid="{AA7DA0F2-CEF0-40EB-B4BE-1D142256FF94}"/>
    <hyperlink ref="F183" r:id="rId44" xr:uid="{908103C6-0EE1-4C87-9E3B-4F8B837938D0}"/>
    <hyperlink ref="F184" r:id="rId45" xr:uid="{E70A3FA9-F7B6-4468-BD01-491201908FEC}"/>
    <hyperlink ref="F185" r:id="rId46" xr:uid="{EADCB2C1-0FBF-4AD2-B334-88BDDA3D1763}"/>
    <hyperlink ref="F186" r:id="rId47" xr:uid="{97A45214-1368-47BD-BA66-B7B4BEE5E340}"/>
    <hyperlink ref="F187" r:id="rId48" xr:uid="{0A481428-FDCC-4534-8E43-52AA861C71D2}"/>
    <hyperlink ref="F188" r:id="rId49" xr:uid="{6C4ECF61-6233-41E9-8816-D12EFF6C8FB9}"/>
    <hyperlink ref="F189" r:id="rId50" xr:uid="{21FBDC04-2F4D-463F-AD2A-DD118A124FF2}"/>
    <hyperlink ref="F190" r:id="rId51" xr:uid="{243EA452-C231-49F1-8269-7123CF643FFD}"/>
    <hyperlink ref="F191" r:id="rId52" xr:uid="{68DD561D-0745-4779-BD51-EFC01ED154DF}"/>
    <hyperlink ref="F193" r:id="rId53" xr:uid="{584F001F-9FC6-4EE9-A5CA-88EBE47D06C8}"/>
    <hyperlink ref="F196" r:id="rId54" xr:uid="{F2E2824E-6653-4741-8753-330E0BAC7765}"/>
    <hyperlink ref="F197" r:id="rId55" xr:uid="{30E9AB4B-66CF-4CEF-A771-8F456BAEC803}"/>
    <hyperlink ref="F198" r:id="rId56" xr:uid="{DCFA8975-BDD1-4989-A575-B2DA9D1F1ACC}"/>
    <hyperlink ref="F200" r:id="rId57" xr:uid="{4506724A-FB09-42DA-A305-CC1CEE64AE73}"/>
    <hyperlink ref="F201" r:id="rId58" xr:uid="{F89A0C6E-1C75-4341-A64D-96A348473427}"/>
    <hyperlink ref="F202" r:id="rId59" xr:uid="{A96959E5-BD18-47B0-94F7-EFC59CC975DC}"/>
    <hyperlink ref="F203" r:id="rId60" xr:uid="{C768A376-EA93-4F0E-9E05-0D20B3DAFB33}"/>
  </hyperlink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F9802-244C-4B74-865E-656F3076D349}">
  <dimension ref="A1:KD94"/>
  <sheetViews>
    <sheetView zoomScale="115" zoomScaleNormal="115" workbookViewId="0">
      <pane ySplit="1" topLeftCell="A2" activePane="bottomLeft" state="frozen"/>
      <selection activeCell="G1" sqref="G1"/>
      <selection pane="bottomLeft" activeCell="O73" sqref="O73"/>
    </sheetView>
  </sheetViews>
  <sheetFormatPr baseColWidth="10" defaultRowHeight="16.5" customHeight="1" x14ac:dyDescent="0.25"/>
  <cols>
    <col min="4" max="8" width="11" customWidth="1"/>
    <col min="9" max="9" width="28.375" customWidth="1"/>
    <col min="11" max="12" width="0" hidden="1" customWidth="1"/>
    <col min="13" max="13" width="11.25" customWidth="1"/>
    <col min="14" max="14" width="11.25" style="50" customWidth="1"/>
    <col min="15" max="16" width="11.25" customWidth="1"/>
    <col min="17" max="17" width="0" hidden="1" customWidth="1"/>
    <col min="19" max="148" width="2.375" customWidth="1"/>
  </cols>
  <sheetData>
    <row r="1" spans="1:290" s="33" customFormat="1" ht="16.5" customHeight="1" x14ac:dyDescent="0.25">
      <c r="A1" s="30" t="s">
        <v>1</v>
      </c>
      <c r="B1" s="31" t="s">
        <v>779</v>
      </c>
      <c r="C1" s="32" t="s">
        <v>778</v>
      </c>
      <c r="D1" s="29" t="s">
        <v>776</v>
      </c>
      <c r="E1" s="31" t="s">
        <v>774</v>
      </c>
      <c r="F1" s="31" t="s">
        <v>773</v>
      </c>
      <c r="G1" s="31" t="s">
        <v>20</v>
      </c>
      <c r="H1" s="31" t="s">
        <v>775</v>
      </c>
      <c r="I1" s="31" t="s">
        <v>17</v>
      </c>
      <c r="J1" s="30" t="s">
        <v>18</v>
      </c>
      <c r="K1" s="30" t="s">
        <v>935</v>
      </c>
      <c r="L1" s="30" t="s">
        <v>11</v>
      </c>
      <c r="M1" s="34" t="s">
        <v>12</v>
      </c>
      <c r="N1" s="42" t="s">
        <v>13</v>
      </c>
      <c r="O1" s="34" t="s">
        <v>14</v>
      </c>
      <c r="P1" s="35" t="s">
        <v>934</v>
      </c>
      <c r="Q1" s="30" t="s">
        <v>1130</v>
      </c>
      <c r="R1" s="30" t="s">
        <v>1452</v>
      </c>
      <c r="S1" t="s">
        <v>1556</v>
      </c>
      <c r="T1" t="s">
        <v>1507</v>
      </c>
      <c r="U1" t="s">
        <v>1391</v>
      </c>
      <c r="V1" t="s">
        <v>1393</v>
      </c>
      <c r="W1" t="s">
        <v>1394</v>
      </c>
      <c r="X1" t="s">
        <v>1454</v>
      </c>
      <c r="Y1" t="s">
        <v>1395</v>
      </c>
      <c r="Z1" t="s">
        <v>2295</v>
      </c>
      <c r="AA1" t="s">
        <v>1508</v>
      </c>
      <c r="AB1" t="s">
        <v>1396</v>
      </c>
      <c r="AC1" t="s">
        <v>1455</v>
      </c>
      <c r="AD1" t="s">
        <v>1397</v>
      </c>
      <c r="AE1" t="s">
        <v>1398</v>
      </c>
      <c r="AF1" t="s">
        <v>1399</v>
      </c>
      <c r="AG1" t="s">
        <v>1509</v>
      </c>
      <c r="AH1" t="s">
        <v>1400</v>
      </c>
      <c r="AI1" t="s">
        <v>1401</v>
      </c>
      <c r="AJ1" t="s">
        <v>1402</v>
      </c>
      <c r="AK1" t="s">
        <v>2294</v>
      </c>
      <c r="AL1" t="s">
        <v>1456</v>
      </c>
      <c r="AM1" t="s">
        <v>1456</v>
      </c>
      <c r="AN1" t="s">
        <v>1334</v>
      </c>
      <c r="AO1" t="s">
        <v>1403</v>
      </c>
      <c r="AP1" t="s">
        <v>1404</v>
      </c>
      <c r="AQ1" t="s">
        <v>1405</v>
      </c>
      <c r="AR1" t="s">
        <v>1457</v>
      </c>
      <c r="AS1" t="s">
        <v>1510</v>
      </c>
      <c r="AT1" t="s">
        <v>1622</v>
      </c>
      <c r="AU1" t="s">
        <v>1324</v>
      </c>
      <c r="AV1" t="s">
        <v>1511</v>
      </c>
      <c r="AW1" t="s">
        <v>1406</v>
      </c>
      <c r="AX1" t="s">
        <v>1512</v>
      </c>
      <c r="AY1" t="s">
        <v>1557</v>
      </c>
      <c r="AZ1" t="s">
        <v>1458</v>
      </c>
      <c r="BA1" t="s">
        <v>1513</v>
      </c>
      <c r="BB1" t="s">
        <v>1514</v>
      </c>
      <c r="BC1" t="s">
        <v>1344</v>
      </c>
      <c r="BD1" t="s">
        <v>1558</v>
      </c>
      <c r="BE1" t="s">
        <v>1407</v>
      </c>
      <c r="BF1" t="s">
        <v>1559</v>
      </c>
      <c r="BG1" t="s">
        <v>1515</v>
      </c>
      <c r="BH1" t="s">
        <v>1345</v>
      </c>
      <c r="BI1" t="s">
        <v>1516</v>
      </c>
      <c r="BJ1" t="s">
        <v>1461</v>
      </c>
      <c r="BK1" t="s">
        <v>1541</v>
      </c>
      <c r="BL1" t="s">
        <v>1560</v>
      </c>
      <c r="BM1" t="s">
        <v>1443</v>
      </c>
      <c r="BN1" t="s">
        <v>1561</v>
      </c>
      <c r="BO1" t="s">
        <v>1408</v>
      </c>
      <c r="BP1" t="s">
        <v>1562</v>
      </c>
      <c r="BQ1" t="s">
        <v>1563</v>
      </c>
      <c r="BR1" t="s">
        <v>1564</v>
      </c>
      <c r="BS1" t="s">
        <v>1565</v>
      </c>
      <c r="BT1" t="s">
        <v>1447</v>
      </c>
      <c r="BU1" t="s">
        <v>2290</v>
      </c>
      <c r="BV1" t="s">
        <v>1605</v>
      </c>
      <c r="BW1" t="s">
        <v>1517</v>
      </c>
      <c r="BX1" t="s">
        <v>1518</v>
      </c>
      <c r="BY1" t="s">
        <v>1322</v>
      </c>
      <c r="BZ1" t="s">
        <v>1409</v>
      </c>
      <c r="CA1" t="s">
        <v>1328</v>
      </c>
      <c r="CB1" t="s">
        <v>2289</v>
      </c>
      <c r="CC1" t="s">
        <v>1459</v>
      </c>
      <c r="CD1" t="s">
        <v>1519</v>
      </c>
      <c r="CE1" t="s">
        <v>1346</v>
      </c>
      <c r="CF1" t="s">
        <v>1346</v>
      </c>
      <c r="CG1" t="s">
        <v>2287</v>
      </c>
      <c r="CH1" t="s">
        <v>1410</v>
      </c>
      <c r="CI1" t="s">
        <v>1326</v>
      </c>
      <c r="CJ1" t="s">
        <v>1538</v>
      </c>
      <c r="CK1" t="s">
        <v>1466</v>
      </c>
      <c r="CL1" t="s">
        <v>1357</v>
      </c>
      <c r="CM1" t="s">
        <v>1520</v>
      </c>
      <c r="CN1" t="s">
        <v>1358</v>
      </c>
      <c r="CO1" t="s">
        <v>1542</v>
      </c>
      <c r="CP1" t="s">
        <v>1358</v>
      </c>
      <c r="CQ1" t="s">
        <v>1359</v>
      </c>
      <c r="CR1" t="s">
        <v>1566</v>
      </c>
      <c r="CS1" t="s">
        <v>1411</v>
      </c>
      <c r="CT1" t="s">
        <v>1360</v>
      </c>
      <c r="CU1" t="s">
        <v>1412</v>
      </c>
      <c r="CV1" t="s">
        <v>1444</v>
      </c>
      <c r="CW1" t="s">
        <v>1567</v>
      </c>
      <c r="CX1" t="s">
        <v>1413</v>
      </c>
      <c r="CY1" t="s">
        <v>1361</v>
      </c>
      <c r="CZ1" t="s">
        <v>1362</v>
      </c>
      <c r="DA1" t="s">
        <v>1317</v>
      </c>
      <c r="DB1" t="s">
        <v>1414</v>
      </c>
      <c r="DC1" t="s">
        <v>1415</v>
      </c>
      <c r="DD1" t="s">
        <v>1320</v>
      </c>
      <c r="DE1" t="s">
        <v>1568</v>
      </c>
      <c r="DF1" t="s">
        <v>1569</v>
      </c>
      <c r="DG1" t="s">
        <v>1570</v>
      </c>
      <c r="DH1" t="s">
        <v>1363</v>
      </c>
      <c r="DI1" t="s">
        <v>1571</v>
      </c>
      <c r="DJ1" t="s">
        <v>1572</v>
      </c>
      <c r="DK1" t="s">
        <v>1572</v>
      </c>
      <c r="DL1" t="s">
        <v>1573</v>
      </c>
      <c r="DM1" t="s">
        <v>1574</v>
      </c>
      <c r="DN1" t="s">
        <v>1574</v>
      </c>
      <c r="DO1" t="s">
        <v>1575</v>
      </c>
      <c r="DP1" t="s">
        <v>1321</v>
      </c>
      <c r="DQ1" t="s">
        <v>1521</v>
      </c>
      <c r="DR1" t="s">
        <v>1521</v>
      </c>
      <c r="DS1" t="s">
        <v>1522</v>
      </c>
      <c r="DT1" t="s">
        <v>1467</v>
      </c>
      <c r="DU1" t="s">
        <v>1523</v>
      </c>
      <c r="DV1" t="s">
        <v>1620</v>
      </c>
      <c r="DW1" t="s">
        <v>1524</v>
      </c>
      <c r="DX1" t="s">
        <v>1435</v>
      </c>
      <c r="DY1" t="s">
        <v>1436</v>
      </c>
      <c r="DZ1" t="s">
        <v>1576</v>
      </c>
      <c r="EA1" t="s">
        <v>1543</v>
      </c>
      <c r="EB1" t="s">
        <v>1577</v>
      </c>
      <c r="EC1" t="s">
        <v>1578</v>
      </c>
      <c r="ED1" t="s">
        <v>1579</v>
      </c>
      <c r="EE1" t="s">
        <v>1364</v>
      </c>
      <c r="EF1" t="s">
        <v>1580</v>
      </c>
      <c r="EG1" t="s">
        <v>1449</v>
      </c>
      <c r="EH1" t="s">
        <v>1468</v>
      </c>
      <c r="EI1" t="s">
        <v>1365</v>
      </c>
      <c r="EJ1" t="s">
        <v>1366</v>
      </c>
      <c r="EK1" t="s">
        <v>1416</v>
      </c>
      <c r="EL1" t="s">
        <v>1417</v>
      </c>
      <c r="EM1" t="s">
        <v>1330</v>
      </c>
      <c r="EN1" t="s">
        <v>1581</v>
      </c>
      <c r="EO1" t="s">
        <v>21</v>
      </c>
      <c r="EP1" t="s">
        <v>1582</v>
      </c>
      <c r="EQ1" t="s">
        <v>1339</v>
      </c>
      <c r="ER1" t="s">
        <v>1583</v>
      </c>
      <c r="ES1" t="s">
        <v>1418</v>
      </c>
      <c r="ET1" t="s">
        <v>1437</v>
      </c>
      <c r="EU1" t="s">
        <v>1445</v>
      </c>
      <c r="EV1" t="s">
        <v>1544</v>
      </c>
      <c r="EW1" t="s">
        <v>1335</v>
      </c>
      <c r="EX1" t="s">
        <v>2292</v>
      </c>
      <c r="EY1" t="s">
        <v>1438</v>
      </c>
      <c r="EZ1" t="s">
        <v>1367</v>
      </c>
      <c r="FA1" t="s">
        <v>1584</v>
      </c>
      <c r="FB1" t="s">
        <v>1606</v>
      </c>
      <c r="FC1" t="s">
        <v>1419</v>
      </c>
      <c r="FD1" t="s">
        <v>1347</v>
      </c>
      <c r="FE1" t="s">
        <v>1420</v>
      </c>
      <c r="FF1" t="s">
        <v>1421</v>
      </c>
      <c r="FG1" t="s">
        <v>1607</v>
      </c>
      <c r="FH1" t="s">
        <v>1545</v>
      </c>
      <c r="FI1" t="s">
        <v>1422</v>
      </c>
      <c r="FJ1" t="s">
        <v>1338</v>
      </c>
      <c r="FK1" t="s">
        <v>1525</v>
      </c>
      <c r="FL1" t="s">
        <v>1423</v>
      </c>
      <c r="FM1" t="s">
        <v>1368</v>
      </c>
      <c r="FN1" t="s">
        <v>1369</v>
      </c>
      <c r="FO1" t="s">
        <v>1424</v>
      </c>
      <c r="FP1" t="s">
        <v>1370</v>
      </c>
      <c r="FQ1" t="s">
        <v>1526</v>
      </c>
      <c r="FR1" t="s">
        <v>1348</v>
      </c>
      <c r="FS1" t="s">
        <v>1349</v>
      </c>
      <c r="FT1" t="s">
        <v>1450</v>
      </c>
      <c r="FU1" t="s">
        <v>1469</v>
      </c>
      <c r="FV1" t="s">
        <v>1470</v>
      </c>
      <c r="FW1" t="s">
        <v>1546</v>
      </c>
      <c r="FX1" t="s">
        <v>1547</v>
      </c>
      <c r="FY1" t="s">
        <v>1548</v>
      </c>
      <c r="FZ1" t="s">
        <v>1585</v>
      </c>
      <c r="GA1" t="s">
        <v>1462</v>
      </c>
      <c r="GB1" t="s">
        <v>1527</v>
      </c>
      <c r="GC1" t="s">
        <v>1350</v>
      </c>
      <c r="GD1" t="s">
        <v>1350</v>
      </c>
      <c r="GE1" t="s">
        <v>1586</v>
      </c>
      <c r="GF1" t="s">
        <v>1372</v>
      </c>
      <c r="GG1" t="s">
        <v>1373</v>
      </c>
      <c r="GH1" t="s">
        <v>1325</v>
      </c>
      <c r="GI1" t="s">
        <v>1528</v>
      </c>
      <c r="GJ1" t="s">
        <v>1587</v>
      </c>
      <c r="GK1" t="s">
        <v>1463</v>
      </c>
      <c r="GL1" t="s">
        <v>1588</v>
      </c>
      <c r="GM1" t="s">
        <v>2291</v>
      </c>
      <c r="GN1" t="s">
        <v>1439</v>
      </c>
      <c r="GO1" t="s">
        <v>1425</v>
      </c>
      <c r="GP1" t="s">
        <v>1351</v>
      </c>
      <c r="GQ1" t="s">
        <v>1529</v>
      </c>
      <c r="GR1" t="s">
        <v>1375</v>
      </c>
      <c r="GS1" t="s">
        <v>1549</v>
      </c>
      <c r="GT1" t="s">
        <v>1440</v>
      </c>
      <c r="GU1" t="s">
        <v>1539</v>
      </c>
      <c r="GV1" t="s">
        <v>1460</v>
      </c>
      <c r="GW1" t="s">
        <v>1589</v>
      </c>
      <c r="GX1" t="s">
        <v>1530</v>
      </c>
      <c r="GY1" t="s">
        <v>1377</v>
      </c>
      <c r="GZ1" t="s">
        <v>1464</v>
      </c>
      <c r="HA1" t="s">
        <v>1426</v>
      </c>
      <c r="HB1" t="s">
        <v>1608</v>
      </c>
      <c r="HC1" t="s">
        <v>1378</v>
      </c>
      <c r="HD1" t="s">
        <v>1379</v>
      </c>
      <c r="HE1" t="s">
        <v>1531</v>
      </c>
      <c r="HF1" t="s">
        <v>1590</v>
      </c>
      <c r="HG1" t="s">
        <v>1609</v>
      </c>
      <c r="HH1" t="s">
        <v>1591</v>
      </c>
      <c r="HI1" t="s">
        <v>1610</v>
      </c>
      <c r="HJ1" t="s">
        <v>1532</v>
      </c>
      <c r="HK1" t="s">
        <v>1592</v>
      </c>
      <c r="HL1" t="s">
        <v>2288</v>
      </c>
      <c r="HM1" t="s">
        <v>1611</v>
      </c>
      <c r="HN1" t="s">
        <v>1380</v>
      </c>
      <c r="HO1" t="s">
        <v>1619</v>
      </c>
      <c r="HP1" t="s">
        <v>1533</v>
      </c>
      <c r="HQ1" t="s">
        <v>1381</v>
      </c>
      <c r="HR1" t="s">
        <v>1427</v>
      </c>
      <c r="HS1" t="s">
        <v>1352</v>
      </c>
      <c r="HT1" t="s">
        <v>1593</v>
      </c>
      <c r="HU1" t="s">
        <v>1382</v>
      </c>
      <c r="HV1" t="s">
        <v>1428</v>
      </c>
      <c r="HW1" t="s">
        <v>1534</v>
      </c>
      <c r="HX1" t="s">
        <v>1612</v>
      </c>
      <c r="HY1" t="s">
        <v>1318</v>
      </c>
      <c r="HZ1" t="s">
        <v>1550</v>
      </c>
      <c r="IA1" t="s">
        <v>1318</v>
      </c>
      <c r="IB1" t="s">
        <v>1465</v>
      </c>
      <c r="IC1" t="s">
        <v>1383</v>
      </c>
      <c r="ID1" t="s">
        <v>1594</v>
      </c>
      <c r="IE1" t="s">
        <v>1595</v>
      </c>
      <c r="IF1" t="s">
        <v>1384</v>
      </c>
      <c r="IG1" t="s">
        <v>1596</v>
      </c>
      <c r="IH1" t="s">
        <v>1613</v>
      </c>
      <c r="II1" t="s">
        <v>1340</v>
      </c>
      <c r="IJ1" t="s">
        <v>1336</v>
      </c>
      <c r="IK1" t="s">
        <v>2293</v>
      </c>
      <c r="IL1" t="s">
        <v>1341</v>
      </c>
      <c r="IM1" t="s">
        <v>1341</v>
      </c>
      <c r="IN1" t="s">
        <v>1597</v>
      </c>
      <c r="IO1" t="s">
        <v>1598</v>
      </c>
      <c r="IP1" t="s">
        <v>1385</v>
      </c>
      <c r="IQ1" t="s">
        <v>1535</v>
      </c>
      <c r="IR1" t="s">
        <v>1429</v>
      </c>
      <c r="IS1" t="s">
        <v>1536</v>
      </c>
      <c r="IT1" t="s">
        <v>1386</v>
      </c>
      <c r="IU1" t="s">
        <v>1430</v>
      </c>
      <c r="IV1" t="s">
        <v>1540</v>
      </c>
      <c r="IW1" t="s">
        <v>1331</v>
      </c>
      <c r="IX1" t="s">
        <v>1354</v>
      </c>
      <c r="IY1" t="s">
        <v>1354</v>
      </c>
      <c r="IZ1" t="s">
        <v>1614</v>
      </c>
      <c r="JA1" t="s">
        <v>1599</v>
      </c>
      <c r="JB1" t="s">
        <v>1600</v>
      </c>
      <c r="JC1" t="s">
        <v>1601</v>
      </c>
      <c r="JD1" t="s">
        <v>1441</v>
      </c>
      <c r="JE1" t="s">
        <v>1615</v>
      </c>
      <c r="JF1" t="s">
        <v>1551</v>
      </c>
      <c r="JG1" t="s">
        <v>1552</v>
      </c>
      <c r="JH1" t="s">
        <v>1616</v>
      </c>
      <c r="JI1" t="s">
        <v>1323</v>
      </c>
      <c r="JJ1" t="s">
        <v>1387</v>
      </c>
      <c r="JK1" t="s">
        <v>1388</v>
      </c>
      <c r="JL1" t="s">
        <v>1327</v>
      </c>
      <c r="JM1" t="s">
        <v>1355</v>
      </c>
      <c r="JN1" t="s">
        <v>1553</v>
      </c>
      <c r="JO1" t="s">
        <v>1602</v>
      </c>
      <c r="JP1" t="s">
        <v>1442</v>
      </c>
      <c r="JQ1" t="s">
        <v>1618</v>
      </c>
      <c r="JR1" t="s">
        <v>1554</v>
      </c>
      <c r="JS1" t="s">
        <v>1603</v>
      </c>
      <c r="JT1" t="s">
        <v>1431</v>
      </c>
      <c r="JU1" t="s">
        <v>1389</v>
      </c>
      <c r="JV1" t="s">
        <v>1537</v>
      </c>
      <c r="JW1" t="s">
        <v>1617</v>
      </c>
      <c r="JX1" t="s">
        <v>1432</v>
      </c>
      <c r="JY1" t="s">
        <v>1555</v>
      </c>
      <c r="JZ1" t="s">
        <v>1604</v>
      </c>
      <c r="KA1" t="s">
        <v>1390</v>
      </c>
      <c r="KB1" t="s">
        <v>1390</v>
      </c>
      <c r="KC1" t="s">
        <v>1433</v>
      </c>
      <c r="KD1" t="s">
        <v>1434</v>
      </c>
    </row>
    <row r="2" spans="1:290" ht="16.5" customHeight="1" x14ac:dyDescent="0.25">
      <c r="A2" s="7">
        <v>139</v>
      </c>
      <c r="B2" s="11" t="s">
        <v>229</v>
      </c>
      <c r="C2" s="12" t="s">
        <v>228</v>
      </c>
      <c r="D2" s="23" t="s">
        <v>227</v>
      </c>
      <c r="E2" s="11" t="s">
        <v>226</v>
      </c>
      <c r="F2" s="11" t="s">
        <v>1066</v>
      </c>
      <c r="G2" s="11">
        <v>1</v>
      </c>
      <c r="H2" s="11">
        <v>2020</v>
      </c>
      <c r="I2" s="14" t="s">
        <v>897</v>
      </c>
      <c r="J2" s="7" t="str">
        <f t="shared" ref="J2:J33" si="0">IF(OR(I2="",I2="NA"),"",HYPERLINK("./PDF/"&amp;I2&amp;".pdf","PDF"))</f>
        <v>PDF</v>
      </c>
      <c r="K2" s="9" t="s">
        <v>937</v>
      </c>
      <c r="L2" s="7">
        <v>1</v>
      </c>
      <c r="M2" s="37" t="s">
        <v>1206</v>
      </c>
      <c r="N2" s="43" t="s">
        <v>1701</v>
      </c>
      <c r="O2" s="9" t="s">
        <v>1207</v>
      </c>
      <c r="P2" s="37" t="s">
        <v>1208</v>
      </c>
      <c r="Q2" s="7">
        <v>1</v>
      </c>
      <c r="R2" s="5">
        <f t="shared" ref="R2:R33" si="1">SUM(S2:EO2)</f>
        <v>36</v>
      </c>
      <c r="S2" s="7">
        <f>COUNTIF($N2,"*"&amp;TRIM(S$1)&amp;"*")</f>
        <v>0</v>
      </c>
      <c r="T2" s="7">
        <f t="shared" ref="T2:CE3" si="2">COUNTIF($N2,"*"&amp;TRIM(T$1)&amp;"*")</f>
        <v>0</v>
      </c>
      <c r="U2" s="7">
        <f t="shared" si="2"/>
        <v>0</v>
      </c>
      <c r="V2" s="7">
        <f t="shared" si="2"/>
        <v>0</v>
      </c>
      <c r="W2" s="7">
        <f t="shared" si="2"/>
        <v>0</v>
      </c>
      <c r="X2" s="7">
        <f t="shared" si="2"/>
        <v>0</v>
      </c>
      <c r="Y2" s="7">
        <f t="shared" si="2"/>
        <v>0</v>
      </c>
      <c r="Z2" s="7">
        <f t="shared" si="2"/>
        <v>0</v>
      </c>
      <c r="AA2" s="7">
        <f t="shared" si="2"/>
        <v>0</v>
      </c>
      <c r="AB2" s="7">
        <f t="shared" si="2"/>
        <v>0</v>
      </c>
      <c r="AC2" s="7">
        <f t="shared" si="2"/>
        <v>0</v>
      </c>
      <c r="AD2" s="7">
        <f t="shared" si="2"/>
        <v>0</v>
      </c>
      <c r="AE2" s="7">
        <f t="shared" si="2"/>
        <v>0</v>
      </c>
      <c r="AF2" s="7">
        <f t="shared" si="2"/>
        <v>0</v>
      </c>
      <c r="AG2" s="7">
        <f t="shared" si="2"/>
        <v>0</v>
      </c>
      <c r="AH2" s="7">
        <f t="shared" si="2"/>
        <v>0</v>
      </c>
      <c r="AI2" s="7">
        <f t="shared" si="2"/>
        <v>0</v>
      </c>
      <c r="AJ2" s="7">
        <f t="shared" si="2"/>
        <v>0</v>
      </c>
      <c r="AK2" s="7">
        <f t="shared" si="2"/>
        <v>1</v>
      </c>
      <c r="AL2" s="7">
        <f t="shared" si="2"/>
        <v>0</v>
      </c>
      <c r="AM2" s="7">
        <f t="shared" si="2"/>
        <v>0</v>
      </c>
      <c r="AN2" s="7">
        <f t="shared" si="2"/>
        <v>1</v>
      </c>
      <c r="AO2" s="7">
        <f t="shared" si="2"/>
        <v>0</v>
      </c>
      <c r="AP2" s="7">
        <f t="shared" si="2"/>
        <v>1</v>
      </c>
      <c r="AQ2" s="7">
        <f t="shared" si="2"/>
        <v>0</v>
      </c>
      <c r="AR2" s="7">
        <f t="shared" si="2"/>
        <v>0</v>
      </c>
      <c r="AS2" s="7">
        <f t="shared" si="2"/>
        <v>0</v>
      </c>
      <c r="AT2" s="7">
        <f t="shared" si="2"/>
        <v>1</v>
      </c>
      <c r="AU2" s="7">
        <f t="shared" si="2"/>
        <v>0</v>
      </c>
      <c r="AV2" s="7">
        <f t="shared" si="2"/>
        <v>0</v>
      </c>
      <c r="AW2" s="7">
        <f t="shared" si="2"/>
        <v>1</v>
      </c>
      <c r="AX2" s="7">
        <f t="shared" si="2"/>
        <v>0</v>
      </c>
      <c r="AY2" s="7">
        <f t="shared" si="2"/>
        <v>0</v>
      </c>
      <c r="AZ2" s="7">
        <f t="shared" si="2"/>
        <v>0</v>
      </c>
      <c r="BA2" s="7">
        <f t="shared" si="2"/>
        <v>0</v>
      </c>
      <c r="BB2" s="7">
        <f t="shared" si="2"/>
        <v>0</v>
      </c>
      <c r="BC2" s="7">
        <f t="shared" si="2"/>
        <v>1</v>
      </c>
      <c r="BD2" s="7">
        <f t="shared" si="2"/>
        <v>1</v>
      </c>
      <c r="BE2" s="7">
        <f t="shared" si="2"/>
        <v>0</v>
      </c>
      <c r="BF2" s="7">
        <f t="shared" si="2"/>
        <v>1</v>
      </c>
      <c r="BG2" s="7">
        <f t="shared" si="2"/>
        <v>0</v>
      </c>
      <c r="BH2" s="7">
        <f t="shared" si="2"/>
        <v>0</v>
      </c>
      <c r="BI2" s="7">
        <f t="shared" si="2"/>
        <v>0</v>
      </c>
      <c r="BJ2" s="7">
        <f t="shared" si="2"/>
        <v>1</v>
      </c>
      <c r="BK2" s="7">
        <f t="shared" si="2"/>
        <v>1</v>
      </c>
      <c r="BL2" s="7">
        <f t="shared" si="2"/>
        <v>0</v>
      </c>
      <c r="BM2" s="7">
        <f t="shared" si="2"/>
        <v>0</v>
      </c>
      <c r="BN2" s="7">
        <f t="shared" si="2"/>
        <v>0</v>
      </c>
      <c r="BO2" s="7">
        <f t="shared" si="2"/>
        <v>0</v>
      </c>
      <c r="BP2" s="7">
        <f t="shared" si="2"/>
        <v>1</v>
      </c>
      <c r="BQ2" s="7">
        <f t="shared" si="2"/>
        <v>0</v>
      </c>
      <c r="BR2" s="7">
        <f t="shared" si="2"/>
        <v>1</v>
      </c>
      <c r="BS2" s="7">
        <f t="shared" si="2"/>
        <v>0</v>
      </c>
      <c r="BT2" s="7">
        <f t="shared" si="2"/>
        <v>0</v>
      </c>
      <c r="BU2" s="7">
        <f t="shared" si="2"/>
        <v>0</v>
      </c>
      <c r="BV2" s="7">
        <f t="shared" si="2"/>
        <v>1</v>
      </c>
      <c r="BW2" s="7">
        <f t="shared" si="2"/>
        <v>0</v>
      </c>
      <c r="BX2" s="7">
        <f t="shared" si="2"/>
        <v>0</v>
      </c>
      <c r="BY2" s="7">
        <f t="shared" si="2"/>
        <v>1</v>
      </c>
      <c r="BZ2" s="7">
        <f t="shared" si="2"/>
        <v>1</v>
      </c>
      <c r="CA2" s="7">
        <f t="shared" si="2"/>
        <v>0</v>
      </c>
      <c r="CB2" s="7">
        <f t="shared" si="2"/>
        <v>0</v>
      </c>
      <c r="CC2" s="7">
        <f t="shared" si="2"/>
        <v>0</v>
      </c>
      <c r="CD2" s="7">
        <f t="shared" si="2"/>
        <v>0</v>
      </c>
      <c r="CE2" s="7">
        <f t="shared" si="2"/>
        <v>1</v>
      </c>
      <c r="CF2" s="7">
        <f t="shared" ref="CF2:EQ5" si="3">COUNTIF($N2,"*"&amp;TRIM(CF$1)&amp;"*")</f>
        <v>1</v>
      </c>
      <c r="CG2" s="7">
        <f t="shared" si="3"/>
        <v>1</v>
      </c>
      <c r="CH2" s="7">
        <f t="shared" si="3"/>
        <v>0</v>
      </c>
      <c r="CI2" s="7">
        <f t="shared" si="3"/>
        <v>1</v>
      </c>
      <c r="CJ2" s="7">
        <f t="shared" si="3"/>
        <v>0</v>
      </c>
      <c r="CK2" s="7">
        <f t="shared" si="3"/>
        <v>0</v>
      </c>
      <c r="CL2" s="7">
        <f t="shared" si="3"/>
        <v>0</v>
      </c>
      <c r="CM2" s="7">
        <f t="shared" si="3"/>
        <v>0</v>
      </c>
      <c r="CN2" s="7">
        <f t="shared" si="3"/>
        <v>0</v>
      </c>
      <c r="CO2" s="7">
        <f t="shared" si="3"/>
        <v>0</v>
      </c>
      <c r="CP2" s="7">
        <f t="shared" si="3"/>
        <v>0</v>
      </c>
      <c r="CQ2" s="7">
        <f t="shared" si="3"/>
        <v>0</v>
      </c>
      <c r="CR2" s="7">
        <f t="shared" si="3"/>
        <v>1</v>
      </c>
      <c r="CS2" s="7">
        <f t="shared" si="3"/>
        <v>0</v>
      </c>
      <c r="CT2" s="7">
        <f t="shared" si="3"/>
        <v>0</v>
      </c>
      <c r="CU2" s="7">
        <f t="shared" si="3"/>
        <v>0</v>
      </c>
      <c r="CV2" s="7">
        <f t="shared" si="3"/>
        <v>0</v>
      </c>
      <c r="CW2" s="7">
        <f t="shared" si="3"/>
        <v>0</v>
      </c>
      <c r="CX2" s="7">
        <f t="shared" si="3"/>
        <v>0</v>
      </c>
      <c r="CY2" s="7">
        <f t="shared" si="3"/>
        <v>0</v>
      </c>
      <c r="CZ2" s="7">
        <f t="shared" si="3"/>
        <v>0</v>
      </c>
      <c r="DA2" s="7">
        <f t="shared" si="3"/>
        <v>1</v>
      </c>
      <c r="DB2" s="7">
        <f t="shared" si="3"/>
        <v>0</v>
      </c>
      <c r="DC2" s="7">
        <f t="shared" si="3"/>
        <v>0</v>
      </c>
      <c r="DD2" s="7">
        <f t="shared" si="3"/>
        <v>1</v>
      </c>
      <c r="DE2" s="7">
        <f t="shared" si="3"/>
        <v>0</v>
      </c>
      <c r="DF2" s="7">
        <f t="shared" si="3"/>
        <v>0</v>
      </c>
      <c r="DG2" s="7">
        <f t="shared" si="3"/>
        <v>0</v>
      </c>
      <c r="DH2" s="7">
        <f t="shared" si="3"/>
        <v>0</v>
      </c>
      <c r="DI2" s="7">
        <f t="shared" si="3"/>
        <v>1</v>
      </c>
      <c r="DJ2" s="7">
        <f t="shared" si="3"/>
        <v>1</v>
      </c>
      <c r="DK2" s="7">
        <f t="shared" si="3"/>
        <v>1</v>
      </c>
      <c r="DL2" s="7">
        <f t="shared" si="3"/>
        <v>0</v>
      </c>
      <c r="DM2" s="7">
        <f t="shared" si="3"/>
        <v>0</v>
      </c>
      <c r="DN2" s="7">
        <f t="shared" si="3"/>
        <v>0</v>
      </c>
      <c r="DO2" s="7">
        <f t="shared" si="3"/>
        <v>1</v>
      </c>
      <c r="DP2" s="7">
        <f t="shared" si="3"/>
        <v>0</v>
      </c>
      <c r="DQ2" s="7">
        <f t="shared" si="3"/>
        <v>1</v>
      </c>
      <c r="DR2" s="7">
        <f t="shared" si="3"/>
        <v>1</v>
      </c>
      <c r="DS2" s="7">
        <f t="shared" si="3"/>
        <v>0</v>
      </c>
      <c r="DT2" s="7">
        <f t="shared" si="3"/>
        <v>0</v>
      </c>
      <c r="DU2" s="7">
        <f t="shared" si="3"/>
        <v>0</v>
      </c>
      <c r="DV2" s="7">
        <f t="shared" si="3"/>
        <v>1</v>
      </c>
      <c r="DW2" s="7">
        <f t="shared" si="3"/>
        <v>0</v>
      </c>
      <c r="DX2" s="7">
        <f t="shared" si="3"/>
        <v>0</v>
      </c>
      <c r="DY2" s="7">
        <f t="shared" si="3"/>
        <v>0</v>
      </c>
      <c r="DZ2" s="7">
        <f t="shared" si="3"/>
        <v>0</v>
      </c>
      <c r="EA2" s="7">
        <f t="shared" si="3"/>
        <v>0</v>
      </c>
      <c r="EB2" s="7">
        <f t="shared" si="3"/>
        <v>1</v>
      </c>
      <c r="EC2" s="7">
        <f t="shared" si="3"/>
        <v>1</v>
      </c>
      <c r="ED2" s="7">
        <f t="shared" si="3"/>
        <v>0</v>
      </c>
      <c r="EE2" s="7">
        <f t="shared" si="3"/>
        <v>0</v>
      </c>
      <c r="EF2" s="7">
        <f t="shared" si="3"/>
        <v>1</v>
      </c>
      <c r="EG2" s="7">
        <f t="shared" si="3"/>
        <v>1</v>
      </c>
      <c r="EH2" s="7">
        <f t="shared" si="3"/>
        <v>0</v>
      </c>
      <c r="EI2" s="7">
        <f t="shared" si="3"/>
        <v>0</v>
      </c>
      <c r="EJ2" s="7">
        <f t="shared" si="3"/>
        <v>1</v>
      </c>
      <c r="EK2" s="7">
        <f t="shared" si="3"/>
        <v>0</v>
      </c>
      <c r="EL2" s="7">
        <f t="shared" si="3"/>
        <v>0</v>
      </c>
      <c r="EM2" s="7">
        <f t="shared" si="3"/>
        <v>0</v>
      </c>
      <c r="EN2" s="7">
        <f t="shared" si="3"/>
        <v>1</v>
      </c>
      <c r="EO2" s="7">
        <f t="shared" si="3"/>
        <v>1</v>
      </c>
      <c r="EP2" s="7">
        <f t="shared" si="3"/>
        <v>0</v>
      </c>
      <c r="EQ2" s="7">
        <f t="shared" si="3"/>
        <v>0</v>
      </c>
      <c r="ER2" s="7">
        <f t="shared" ref="ER2:ER4" si="4">COUNTIF($N2,"*"&amp;TRIM(ER$1)&amp;"*")</f>
        <v>0</v>
      </c>
    </row>
    <row r="3" spans="1:290" ht="16.5" customHeight="1" x14ac:dyDescent="0.25">
      <c r="A3" s="7">
        <v>192</v>
      </c>
      <c r="B3" s="11" t="s">
        <v>29</v>
      </c>
      <c r="C3" s="12" t="s">
        <v>28</v>
      </c>
      <c r="D3" s="23" t="s">
        <v>27</v>
      </c>
      <c r="E3" s="11" t="s">
        <v>26</v>
      </c>
      <c r="F3" s="11" t="s">
        <v>1027</v>
      </c>
      <c r="G3" s="11">
        <v>1</v>
      </c>
      <c r="H3" s="11">
        <v>2016</v>
      </c>
      <c r="I3" s="14" t="s">
        <v>925</v>
      </c>
      <c r="J3" s="7" t="str">
        <f t="shared" si="0"/>
        <v>PDF</v>
      </c>
      <c r="K3" s="9" t="s">
        <v>937</v>
      </c>
      <c r="L3" s="7">
        <v>1</v>
      </c>
      <c r="M3" s="37" t="s">
        <v>1278</v>
      </c>
      <c r="N3" s="44" t="s">
        <v>1681</v>
      </c>
      <c r="O3" s="9" t="s">
        <v>1207</v>
      </c>
      <c r="P3" s="37" t="s">
        <v>1279</v>
      </c>
      <c r="Q3" s="7">
        <v>1</v>
      </c>
      <c r="R3" s="5">
        <f t="shared" si="1"/>
        <v>21</v>
      </c>
      <c r="S3" s="7">
        <f t="shared" ref="S3:AH66" si="5">COUNTIF($N3,"*"&amp;TRIM(S$1)&amp;"*")</f>
        <v>0</v>
      </c>
      <c r="T3" s="7">
        <f t="shared" si="5"/>
        <v>0</v>
      </c>
      <c r="U3" s="7">
        <f t="shared" si="5"/>
        <v>0</v>
      </c>
      <c r="V3" s="7">
        <f t="shared" si="5"/>
        <v>1</v>
      </c>
      <c r="W3" s="7">
        <f t="shared" si="5"/>
        <v>0</v>
      </c>
      <c r="X3" s="7">
        <f t="shared" si="5"/>
        <v>0</v>
      </c>
      <c r="Y3" s="7">
        <f t="shared" si="5"/>
        <v>0</v>
      </c>
      <c r="Z3" s="7">
        <f t="shared" si="5"/>
        <v>0</v>
      </c>
      <c r="AA3" s="7">
        <f t="shared" si="5"/>
        <v>0</v>
      </c>
      <c r="AB3" s="7">
        <f t="shared" si="5"/>
        <v>0</v>
      </c>
      <c r="AC3" s="7">
        <f t="shared" si="5"/>
        <v>0</v>
      </c>
      <c r="AD3" s="7">
        <f t="shared" si="5"/>
        <v>0</v>
      </c>
      <c r="AE3" s="7">
        <f t="shared" si="5"/>
        <v>1</v>
      </c>
      <c r="AF3" s="7">
        <f t="shared" si="5"/>
        <v>1</v>
      </c>
      <c r="AG3" s="7">
        <f t="shared" si="5"/>
        <v>0</v>
      </c>
      <c r="AH3" s="7">
        <f t="shared" si="5"/>
        <v>0</v>
      </c>
      <c r="AI3" s="7">
        <f t="shared" si="2"/>
        <v>0</v>
      </c>
      <c r="AJ3" s="7">
        <f t="shared" si="2"/>
        <v>0</v>
      </c>
      <c r="AK3" s="7">
        <f t="shared" si="2"/>
        <v>0</v>
      </c>
      <c r="AL3" s="7">
        <f t="shared" si="2"/>
        <v>0</v>
      </c>
      <c r="AM3" s="7">
        <f t="shared" si="2"/>
        <v>0</v>
      </c>
      <c r="AN3" s="7">
        <f t="shared" si="2"/>
        <v>0</v>
      </c>
      <c r="AO3" s="7">
        <f t="shared" si="2"/>
        <v>0</v>
      </c>
      <c r="AP3" s="7">
        <f t="shared" si="2"/>
        <v>0</v>
      </c>
      <c r="AQ3" s="7">
        <f t="shared" si="2"/>
        <v>0</v>
      </c>
      <c r="AR3" s="7">
        <f t="shared" si="2"/>
        <v>0</v>
      </c>
      <c r="AS3" s="7">
        <f t="shared" si="2"/>
        <v>0</v>
      </c>
      <c r="AT3" s="7">
        <f t="shared" si="2"/>
        <v>1</v>
      </c>
      <c r="AU3" s="7">
        <f t="shared" si="2"/>
        <v>1</v>
      </c>
      <c r="AV3" s="7">
        <f t="shared" si="2"/>
        <v>0</v>
      </c>
      <c r="AW3" s="7">
        <f t="shared" si="2"/>
        <v>0</v>
      </c>
      <c r="AX3" s="7">
        <f t="shared" si="2"/>
        <v>0</v>
      </c>
      <c r="AY3" s="7">
        <f t="shared" si="2"/>
        <v>1</v>
      </c>
      <c r="AZ3" s="7">
        <f t="shared" si="2"/>
        <v>0</v>
      </c>
      <c r="BA3" s="7">
        <f t="shared" si="2"/>
        <v>0</v>
      </c>
      <c r="BB3" s="7">
        <f t="shared" si="2"/>
        <v>0</v>
      </c>
      <c r="BC3" s="7">
        <f t="shared" si="2"/>
        <v>0</v>
      </c>
      <c r="BD3" s="7">
        <f t="shared" si="2"/>
        <v>0</v>
      </c>
      <c r="BE3" s="7">
        <f t="shared" si="2"/>
        <v>0</v>
      </c>
      <c r="BF3" s="7">
        <f t="shared" si="2"/>
        <v>0</v>
      </c>
      <c r="BG3" s="7">
        <f t="shared" si="2"/>
        <v>0</v>
      </c>
      <c r="BH3" s="7">
        <f t="shared" si="2"/>
        <v>0</v>
      </c>
      <c r="BI3" s="7">
        <f t="shared" si="2"/>
        <v>0</v>
      </c>
      <c r="BJ3" s="7">
        <f t="shared" si="2"/>
        <v>0</v>
      </c>
      <c r="BK3" s="7">
        <f t="shared" si="2"/>
        <v>0</v>
      </c>
      <c r="BL3" s="7">
        <f t="shared" si="2"/>
        <v>0</v>
      </c>
      <c r="BM3" s="7">
        <f t="shared" si="2"/>
        <v>0</v>
      </c>
      <c r="BN3" s="7">
        <f t="shared" si="2"/>
        <v>0</v>
      </c>
      <c r="BO3" s="7">
        <f t="shared" si="2"/>
        <v>0</v>
      </c>
      <c r="BP3" s="7">
        <f t="shared" si="2"/>
        <v>0</v>
      </c>
      <c r="BQ3" s="7">
        <f t="shared" si="2"/>
        <v>0</v>
      </c>
      <c r="BR3" s="7">
        <f t="shared" si="2"/>
        <v>1</v>
      </c>
      <c r="BS3" s="7">
        <f t="shared" si="2"/>
        <v>1</v>
      </c>
      <c r="BT3" s="7">
        <f t="shared" si="2"/>
        <v>1</v>
      </c>
      <c r="BU3" s="7">
        <f t="shared" si="2"/>
        <v>0</v>
      </c>
      <c r="BV3" s="7">
        <f t="shared" si="2"/>
        <v>0</v>
      </c>
      <c r="BW3" s="7">
        <f t="shared" si="2"/>
        <v>0</v>
      </c>
      <c r="BX3" s="7">
        <f t="shared" si="2"/>
        <v>0</v>
      </c>
      <c r="BY3" s="7">
        <f t="shared" si="2"/>
        <v>0</v>
      </c>
      <c r="BZ3" s="7">
        <f t="shared" si="2"/>
        <v>0</v>
      </c>
      <c r="CA3" s="7">
        <f t="shared" si="2"/>
        <v>0</v>
      </c>
      <c r="CB3" s="7">
        <f t="shared" si="2"/>
        <v>0</v>
      </c>
      <c r="CC3" s="7">
        <f t="shared" si="2"/>
        <v>0</v>
      </c>
      <c r="CD3" s="7">
        <f t="shared" si="2"/>
        <v>0</v>
      </c>
      <c r="CE3" s="7">
        <f t="shared" si="2"/>
        <v>1</v>
      </c>
      <c r="CF3" s="7">
        <f t="shared" si="3"/>
        <v>1</v>
      </c>
      <c r="CG3" s="7">
        <f t="shared" si="3"/>
        <v>1</v>
      </c>
      <c r="CH3" s="7">
        <f t="shared" si="3"/>
        <v>0</v>
      </c>
      <c r="CI3" s="7">
        <f t="shared" si="3"/>
        <v>1</v>
      </c>
      <c r="CJ3" s="7">
        <f t="shared" si="3"/>
        <v>0</v>
      </c>
      <c r="CK3" s="7">
        <f t="shared" si="3"/>
        <v>0</v>
      </c>
      <c r="CL3" s="7">
        <f t="shared" si="3"/>
        <v>0</v>
      </c>
      <c r="CM3" s="7">
        <f t="shared" si="3"/>
        <v>0</v>
      </c>
      <c r="CN3" s="7">
        <f t="shared" si="3"/>
        <v>1</v>
      </c>
      <c r="CO3" s="7">
        <f t="shared" si="3"/>
        <v>1</v>
      </c>
      <c r="CP3" s="7">
        <f t="shared" si="3"/>
        <v>1</v>
      </c>
      <c r="CQ3" s="7">
        <f t="shared" si="3"/>
        <v>0</v>
      </c>
      <c r="CR3" s="7">
        <f t="shared" si="3"/>
        <v>0</v>
      </c>
      <c r="CS3" s="7">
        <f t="shared" si="3"/>
        <v>0</v>
      </c>
      <c r="CT3" s="7">
        <f t="shared" si="3"/>
        <v>1</v>
      </c>
      <c r="CU3" s="7">
        <f t="shared" si="3"/>
        <v>0</v>
      </c>
      <c r="CV3" s="7">
        <f t="shared" si="3"/>
        <v>0</v>
      </c>
      <c r="CW3" s="7">
        <f t="shared" si="3"/>
        <v>0</v>
      </c>
      <c r="CX3" s="7">
        <f t="shared" si="3"/>
        <v>0</v>
      </c>
      <c r="CY3" s="7">
        <f t="shared" si="3"/>
        <v>0</v>
      </c>
      <c r="CZ3" s="7">
        <f t="shared" si="3"/>
        <v>0</v>
      </c>
      <c r="DA3" s="7">
        <f t="shared" si="3"/>
        <v>1</v>
      </c>
      <c r="DB3" s="7">
        <f t="shared" si="3"/>
        <v>0</v>
      </c>
      <c r="DC3" s="7">
        <f t="shared" si="3"/>
        <v>0</v>
      </c>
      <c r="DD3" s="7">
        <f t="shared" si="3"/>
        <v>0</v>
      </c>
      <c r="DE3" s="7">
        <f t="shared" si="3"/>
        <v>0</v>
      </c>
      <c r="DF3" s="7">
        <f t="shared" si="3"/>
        <v>0</v>
      </c>
      <c r="DG3" s="7">
        <f t="shared" si="3"/>
        <v>0</v>
      </c>
      <c r="DH3" s="7">
        <f t="shared" si="3"/>
        <v>0</v>
      </c>
      <c r="DI3" s="7">
        <f t="shared" si="3"/>
        <v>0</v>
      </c>
      <c r="DJ3" s="7">
        <f t="shared" si="3"/>
        <v>0</v>
      </c>
      <c r="DK3" s="7">
        <f t="shared" si="3"/>
        <v>0</v>
      </c>
      <c r="DL3" s="7">
        <f t="shared" si="3"/>
        <v>0</v>
      </c>
      <c r="DM3" s="7">
        <f t="shared" si="3"/>
        <v>0</v>
      </c>
      <c r="DN3" s="7">
        <f t="shared" si="3"/>
        <v>0</v>
      </c>
      <c r="DO3" s="7">
        <f t="shared" si="3"/>
        <v>0</v>
      </c>
      <c r="DP3" s="7">
        <f t="shared" si="3"/>
        <v>1</v>
      </c>
      <c r="DQ3" s="7">
        <f t="shared" si="3"/>
        <v>0</v>
      </c>
      <c r="DR3" s="7">
        <f t="shared" si="3"/>
        <v>0</v>
      </c>
      <c r="DS3" s="7">
        <f t="shared" si="3"/>
        <v>0</v>
      </c>
      <c r="DT3" s="7">
        <f t="shared" si="3"/>
        <v>0</v>
      </c>
      <c r="DU3" s="7">
        <f t="shared" si="3"/>
        <v>0</v>
      </c>
      <c r="DV3" s="7">
        <f t="shared" si="3"/>
        <v>1</v>
      </c>
      <c r="DW3" s="7">
        <f t="shared" si="3"/>
        <v>0</v>
      </c>
      <c r="DX3" s="7">
        <f t="shared" si="3"/>
        <v>0</v>
      </c>
      <c r="DY3" s="7">
        <f t="shared" si="3"/>
        <v>0</v>
      </c>
      <c r="DZ3" s="7">
        <f t="shared" si="3"/>
        <v>0</v>
      </c>
      <c r="EA3" s="7">
        <f t="shared" si="3"/>
        <v>0</v>
      </c>
      <c r="EB3" s="7">
        <f t="shared" si="3"/>
        <v>0</v>
      </c>
      <c r="EC3" s="7">
        <f t="shared" si="3"/>
        <v>0</v>
      </c>
      <c r="ED3" s="7">
        <f t="shared" si="3"/>
        <v>0</v>
      </c>
      <c r="EE3" s="7">
        <f t="shared" si="3"/>
        <v>0</v>
      </c>
      <c r="EF3" s="7">
        <f t="shared" si="3"/>
        <v>0</v>
      </c>
      <c r="EG3" s="7">
        <f t="shared" si="3"/>
        <v>0</v>
      </c>
      <c r="EH3" s="7">
        <f t="shared" si="3"/>
        <v>0</v>
      </c>
      <c r="EI3" s="7">
        <f t="shared" si="3"/>
        <v>1</v>
      </c>
      <c r="EJ3" s="7">
        <f t="shared" si="3"/>
        <v>0</v>
      </c>
      <c r="EK3" s="7">
        <f t="shared" si="3"/>
        <v>0</v>
      </c>
      <c r="EL3" s="7">
        <f t="shared" si="3"/>
        <v>0</v>
      </c>
      <c r="EM3" s="7">
        <f t="shared" si="3"/>
        <v>0</v>
      </c>
      <c r="EN3" s="7">
        <f t="shared" si="3"/>
        <v>0</v>
      </c>
      <c r="EO3" s="7">
        <f t="shared" si="3"/>
        <v>0</v>
      </c>
      <c r="EP3" s="7">
        <f t="shared" si="3"/>
        <v>0</v>
      </c>
      <c r="EQ3" s="7">
        <f t="shared" si="3"/>
        <v>1</v>
      </c>
      <c r="ER3" s="7">
        <f t="shared" si="4"/>
        <v>0</v>
      </c>
    </row>
    <row r="4" spans="1:290" ht="16.5" customHeight="1" x14ac:dyDescent="0.25">
      <c r="A4" s="7">
        <v>128</v>
      </c>
      <c r="B4" s="11" t="s">
        <v>271</v>
      </c>
      <c r="C4" s="12" t="s">
        <v>270</v>
      </c>
      <c r="D4" s="23" t="s">
        <v>269</v>
      </c>
      <c r="E4" s="11" t="s">
        <v>0</v>
      </c>
      <c r="F4" s="11" t="s">
        <v>0</v>
      </c>
      <c r="G4" s="11">
        <v>1</v>
      </c>
      <c r="H4" s="11">
        <v>2021</v>
      </c>
      <c r="I4" s="14" t="s">
        <v>787</v>
      </c>
      <c r="J4" s="7" t="str">
        <f t="shared" si="0"/>
        <v>PDF</v>
      </c>
      <c r="K4" s="9" t="s">
        <v>937</v>
      </c>
      <c r="L4" s="7">
        <v>1</v>
      </c>
      <c r="M4" s="37" t="s">
        <v>1192</v>
      </c>
      <c r="N4" s="44" t="s">
        <v>1691</v>
      </c>
      <c r="O4" s="9" t="s">
        <v>1186</v>
      </c>
      <c r="P4" s="37" t="s">
        <v>1193</v>
      </c>
      <c r="Q4" s="7">
        <v>1</v>
      </c>
      <c r="R4" s="5">
        <f t="shared" si="1"/>
        <v>20</v>
      </c>
      <c r="S4" s="7">
        <f t="shared" si="5"/>
        <v>0</v>
      </c>
      <c r="T4" s="7">
        <f t="shared" ref="T4:CE7" si="6">COUNTIF($N4,"*"&amp;TRIM(T$1)&amp;"*")</f>
        <v>0</v>
      </c>
      <c r="U4" s="7">
        <f t="shared" si="6"/>
        <v>0</v>
      </c>
      <c r="V4" s="7">
        <f t="shared" si="6"/>
        <v>0</v>
      </c>
      <c r="W4" s="7">
        <f t="shared" si="6"/>
        <v>0</v>
      </c>
      <c r="X4" s="7">
        <f t="shared" si="6"/>
        <v>0</v>
      </c>
      <c r="Y4" s="7">
        <f t="shared" si="6"/>
        <v>0</v>
      </c>
      <c r="Z4" s="7">
        <f t="shared" si="6"/>
        <v>0</v>
      </c>
      <c r="AA4" s="7">
        <f t="shared" si="6"/>
        <v>0</v>
      </c>
      <c r="AB4" s="7">
        <f t="shared" si="6"/>
        <v>0</v>
      </c>
      <c r="AC4" s="7">
        <f t="shared" si="6"/>
        <v>0</v>
      </c>
      <c r="AD4" s="7">
        <f t="shared" si="6"/>
        <v>0</v>
      </c>
      <c r="AE4" s="7">
        <f t="shared" si="6"/>
        <v>1</v>
      </c>
      <c r="AF4" s="7">
        <f t="shared" si="6"/>
        <v>0</v>
      </c>
      <c r="AG4" s="7">
        <f t="shared" si="6"/>
        <v>0</v>
      </c>
      <c r="AH4" s="7">
        <f t="shared" si="6"/>
        <v>0</v>
      </c>
      <c r="AI4" s="7">
        <f t="shared" si="6"/>
        <v>0</v>
      </c>
      <c r="AJ4" s="7">
        <f t="shared" si="6"/>
        <v>0</v>
      </c>
      <c r="AK4" s="7">
        <f t="shared" si="6"/>
        <v>0</v>
      </c>
      <c r="AL4" s="7">
        <f t="shared" si="6"/>
        <v>0</v>
      </c>
      <c r="AM4" s="7">
        <f t="shared" si="6"/>
        <v>0</v>
      </c>
      <c r="AN4" s="7">
        <f t="shared" si="6"/>
        <v>0</v>
      </c>
      <c r="AO4" s="7">
        <f t="shared" si="6"/>
        <v>0</v>
      </c>
      <c r="AP4" s="7">
        <f t="shared" si="6"/>
        <v>0</v>
      </c>
      <c r="AQ4" s="7">
        <f t="shared" si="6"/>
        <v>0</v>
      </c>
      <c r="AR4" s="7">
        <f t="shared" si="6"/>
        <v>0</v>
      </c>
      <c r="AS4" s="7">
        <f t="shared" si="6"/>
        <v>0</v>
      </c>
      <c r="AT4" s="7">
        <f t="shared" si="6"/>
        <v>0</v>
      </c>
      <c r="AU4" s="7">
        <f t="shared" si="6"/>
        <v>0</v>
      </c>
      <c r="AV4" s="7">
        <f t="shared" si="6"/>
        <v>0</v>
      </c>
      <c r="AW4" s="7">
        <f t="shared" si="6"/>
        <v>0</v>
      </c>
      <c r="AX4" s="7">
        <f t="shared" si="6"/>
        <v>0</v>
      </c>
      <c r="AY4" s="7">
        <f t="shared" si="6"/>
        <v>1</v>
      </c>
      <c r="AZ4" s="7">
        <f t="shared" si="6"/>
        <v>0</v>
      </c>
      <c r="BA4" s="7">
        <f t="shared" si="6"/>
        <v>0</v>
      </c>
      <c r="BB4" s="7">
        <f t="shared" si="6"/>
        <v>0</v>
      </c>
      <c r="BC4" s="7">
        <f t="shared" si="6"/>
        <v>0</v>
      </c>
      <c r="BD4" s="7">
        <f t="shared" si="6"/>
        <v>0</v>
      </c>
      <c r="BE4" s="7">
        <f t="shared" si="6"/>
        <v>0</v>
      </c>
      <c r="BF4" s="7">
        <f t="shared" si="6"/>
        <v>0</v>
      </c>
      <c r="BG4" s="7">
        <f t="shared" si="6"/>
        <v>0</v>
      </c>
      <c r="BH4" s="7">
        <f t="shared" si="6"/>
        <v>0</v>
      </c>
      <c r="BI4" s="7">
        <f t="shared" si="6"/>
        <v>0</v>
      </c>
      <c r="BJ4" s="7">
        <f t="shared" si="6"/>
        <v>0</v>
      </c>
      <c r="BK4" s="7">
        <f t="shared" si="6"/>
        <v>0</v>
      </c>
      <c r="BL4" s="7">
        <f t="shared" si="6"/>
        <v>0</v>
      </c>
      <c r="BM4" s="7">
        <f t="shared" si="6"/>
        <v>0</v>
      </c>
      <c r="BN4" s="7">
        <f t="shared" si="6"/>
        <v>0</v>
      </c>
      <c r="BO4" s="7">
        <f t="shared" si="6"/>
        <v>0</v>
      </c>
      <c r="BP4" s="7">
        <f t="shared" si="6"/>
        <v>0</v>
      </c>
      <c r="BQ4" s="7">
        <f t="shared" si="6"/>
        <v>0</v>
      </c>
      <c r="BR4" s="7">
        <f t="shared" si="6"/>
        <v>1</v>
      </c>
      <c r="BS4" s="7">
        <f t="shared" si="6"/>
        <v>1</v>
      </c>
      <c r="BT4" s="7">
        <f t="shared" si="6"/>
        <v>1</v>
      </c>
      <c r="BU4" s="7">
        <f t="shared" si="6"/>
        <v>0</v>
      </c>
      <c r="BV4" s="7">
        <f t="shared" si="6"/>
        <v>0</v>
      </c>
      <c r="BW4" s="7">
        <f t="shared" si="6"/>
        <v>0</v>
      </c>
      <c r="BX4" s="7">
        <f t="shared" si="6"/>
        <v>0</v>
      </c>
      <c r="BY4" s="7">
        <f t="shared" si="6"/>
        <v>0</v>
      </c>
      <c r="BZ4" s="7">
        <f t="shared" si="6"/>
        <v>0</v>
      </c>
      <c r="CA4" s="7">
        <f t="shared" si="6"/>
        <v>1</v>
      </c>
      <c r="CB4" s="7">
        <f t="shared" si="6"/>
        <v>1</v>
      </c>
      <c r="CC4" s="7">
        <f t="shared" si="6"/>
        <v>0</v>
      </c>
      <c r="CD4" s="7">
        <f t="shared" si="6"/>
        <v>0</v>
      </c>
      <c r="CE4" s="7">
        <f t="shared" si="6"/>
        <v>1</v>
      </c>
      <c r="CF4" s="7">
        <f t="shared" si="3"/>
        <v>1</v>
      </c>
      <c r="CG4" s="7">
        <f t="shared" si="3"/>
        <v>1</v>
      </c>
      <c r="CH4" s="7">
        <f t="shared" si="3"/>
        <v>0</v>
      </c>
      <c r="CI4" s="7">
        <f t="shared" si="3"/>
        <v>1</v>
      </c>
      <c r="CJ4" s="7">
        <f t="shared" si="3"/>
        <v>0</v>
      </c>
      <c r="CK4" s="7">
        <f t="shared" si="3"/>
        <v>0</v>
      </c>
      <c r="CL4" s="7">
        <f t="shared" si="3"/>
        <v>0</v>
      </c>
      <c r="CM4" s="7">
        <f t="shared" si="3"/>
        <v>0</v>
      </c>
      <c r="CN4" s="7">
        <f t="shared" si="3"/>
        <v>0</v>
      </c>
      <c r="CO4" s="7">
        <f t="shared" si="3"/>
        <v>0</v>
      </c>
      <c r="CP4" s="7">
        <f t="shared" si="3"/>
        <v>0</v>
      </c>
      <c r="CQ4" s="7">
        <f t="shared" si="3"/>
        <v>0</v>
      </c>
      <c r="CR4" s="7">
        <f t="shared" si="3"/>
        <v>0</v>
      </c>
      <c r="CS4" s="7">
        <f t="shared" si="3"/>
        <v>0</v>
      </c>
      <c r="CT4" s="7">
        <f t="shared" si="3"/>
        <v>0</v>
      </c>
      <c r="CU4" s="7">
        <f t="shared" si="3"/>
        <v>0</v>
      </c>
      <c r="CV4" s="7">
        <f t="shared" si="3"/>
        <v>0</v>
      </c>
      <c r="CW4" s="7">
        <f t="shared" si="3"/>
        <v>1</v>
      </c>
      <c r="CX4" s="7">
        <f t="shared" si="3"/>
        <v>1</v>
      </c>
      <c r="CY4" s="7">
        <f t="shared" si="3"/>
        <v>0</v>
      </c>
      <c r="CZ4" s="7">
        <f t="shared" si="3"/>
        <v>0</v>
      </c>
      <c r="DA4" s="7">
        <f t="shared" si="3"/>
        <v>1</v>
      </c>
      <c r="DB4" s="7">
        <f t="shared" si="3"/>
        <v>0</v>
      </c>
      <c r="DC4" s="7">
        <f t="shared" si="3"/>
        <v>0</v>
      </c>
      <c r="DD4" s="7">
        <f t="shared" si="3"/>
        <v>1</v>
      </c>
      <c r="DE4" s="7">
        <f t="shared" si="3"/>
        <v>0</v>
      </c>
      <c r="DF4" s="7">
        <f t="shared" si="3"/>
        <v>0</v>
      </c>
      <c r="DG4" s="7">
        <f t="shared" si="3"/>
        <v>0</v>
      </c>
      <c r="DH4" s="7">
        <f t="shared" si="3"/>
        <v>0</v>
      </c>
      <c r="DI4" s="7">
        <f t="shared" si="3"/>
        <v>0</v>
      </c>
      <c r="DJ4" s="7">
        <f t="shared" si="3"/>
        <v>0</v>
      </c>
      <c r="DK4" s="7">
        <f t="shared" si="3"/>
        <v>0</v>
      </c>
      <c r="DL4" s="7">
        <f t="shared" si="3"/>
        <v>0</v>
      </c>
      <c r="DM4" s="7">
        <f t="shared" si="3"/>
        <v>0</v>
      </c>
      <c r="DN4" s="7">
        <f t="shared" si="3"/>
        <v>0</v>
      </c>
      <c r="DO4" s="7">
        <f t="shared" si="3"/>
        <v>0</v>
      </c>
      <c r="DP4" s="7">
        <f t="shared" si="3"/>
        <v>1</v>
      </c>
      <c r="DQ4" s="7">
        <f t="shared" si="3"/>
        <v>0</v>
      </c>
      <c r="DR4" s="7">
        <f t="shared" si="3"/>
        <v>0</v>
      </c>
      <c r="DS4" s="7">
        <f t="shared" si="3"/>
        <v>0</v>
      </c>
      <c r="DT4" s="7">
        <f t="shared" si="3"/>
        <v>0</v>
      </c>
      <c r="DU4" s="7">
        <f t="shared" si="3"/>
        <v>0</v>
      </c>
      <c r="DV4" s="7">
        <f t="shared" si="3"/>
        <v>1</v>
      </c>
      <c r="DW4" s="7">
        <f t="shared" si="3"/>
        <v>0</v>
      </c>
      <c r="DX4" s="7">
        <f t="shared" si="3"/>
        <v>0</v>
      </c>
      <c r="DY4" s="7">
        <f t="shared" si="3"/>
        <v>0</v>
      </c>
      <c r="DZ4" s="7">
        <f t="shared" si="3"/>
        <v>0</v>
      </c>
      <c r="EA4" s="7">
        <f t="shared" si="3"/>
        <v>0</v>
      </c>
      <c r="EB4" s="7">
        <f t="shared" si="3"/>
        <v>0</v>
      </c>
      <c r="EC4" s="7">
        <f t="shared" si="3"/>
        <v>0</v>
      </c>
      <c r="ED4" s="7">
        <f t="shared" si="3"/>
        <v>0</v>
      </c>
      <c r="EE4" s="7">
        <f t="shared" si="3"/>
        <v>0</v>
      </c>
      <c r="EF4" s="7">
        <f t="shared" si="3"/>
        <v>1</v>
      </c>
      <c r="EG4" s="7">
        <f t="shared" si="3"/>
        <v>1</v>
      </c>
      <c r="EH4" s="7">
        <f t="shared" si="3"/>
        <v>0</v>
      </c>
      <c r="EI4" s="7">
        <f t="shared" si="3"/>
        <v>0</v>
      </c>
      <c r="EJ4" s="7">
        <f t="shared" si="3"/>
        <v>0</v>
      </c>
      <c r="EK4" s="7">
        <f t="shared" si="3"/>
        <v>0</v>
      </c>
      <c r="EL4" s="7">
        <f t="shared" si="3"/>
        <v>0</v>
      </c>
      <c r="EM4" s="7">
        <f t="shared" si="3"/>
        <v>1</v>
      </c>
      <c r="EN4" s="7">
        <f t="shared" si="3"/>
        <v>0</v>
      </c>
      <c r="EO4" s="7">
        <f t="shared" si="3"/>
        <v>0</v>
      </c>
      <c r="EP4" s="7">
        <f t="shared" si="3"/>
        <v>0</v>
      </c>
      <c r="EQ4" s="7">
        <f t="shared" si="3"/>
        <v>0</v>
      </c>
      <c r="ER4" s="7">
        <f t="shared" si="4"/>
        <v>0</v>
      </c>
    </row>
    <row r="5" spans="1:290" ht="16.5" customHeight="1" x14ac:dyDescent="0.25">
      <c r="A5" s="7">
        <v>177</v>
      </c>
      <c r="B5" s="11" t="s">
        <v>86</v>
      </c>
      <c r="C5" s="12" t="s">
        <v>85</v>
      </c>
      <c r="D5" s="23" t="s">
        <v>84</v>
      </c>
      <c r="E5" s="11" t="s">
        <v>83</v>
      </c>
      <c r="F5" s="11" t="s">
        <v>1010</v>
      </c>
      <c r="G5" s="11">
        <v>1</v>
      </c>
      <c r="H5" s="11">
        <v>2018</v>
      </c>
      <c r="I5" s="14" t="s">
        <v>917</v>
      </c>
      <c r="J5" s="7" t="str">
        <f t="shared" si="0"/>
        <v>PDF</v>
      </c>
      <c r="K5" s="9" t="s">
        <v>937</v>
      </c>
      <c r="L5" s="7">
        <v>1</v>
      </c>
      <c r="M5" s="37" t="s">
        <v>1254</v>
      </c>
      <c r="N5" s="43" t="s">
        <v>1692</v>
      </c>
      <c r="O5" s="9" t="s">
        <v>1207</v>
      </c>
      <c r="P5" s="37" t="s">
        <v>1255</v>
      </c>
      <c r="Q5" s="7">
        <v>1</v>
      </c>
      <c r="R5" s="5">
        <f t="shared" si="1"/>
        <v>24</v>
      </c>
      <c r="S5" s="7">
        <f t="shared" si="5"/>
        <v>0</v>
      </c>
      <c r="T5" s="7">
        <f t="shared" si="6"/>
        <v>0</v>
      </c>
      <c r="U5" s="7">
        <f t="shared" si="6"/>
        <v>1</v>
      </c>
      <c r="V5" s="7">
        <f t="shared" si="6"/>
        <v>0</v>
      </c>
      <c r="W5" s="7">
        <f t="shared" si="6"/>
        <v>0</v>
      </c>
      <c r="X5" s="7">
        <f t="shared" si="6"/>
        <v>0</v>
      </c>
      <c r="Y5" s="7">
        <f t="shared" si="6"/>
        <v>1</v>
      </c>
      <c r="Z5" s="7">
        <f t="shared" si="6"/>
        <v>0</v>
      </c>
      <c r="AA5" s="7">
        <f t="shared" si="6"/>
        <v>0</v>
      </c>
      <c r="AB5" s="7">
        <f t="shared" si="6"/>
        <v>0</v>
      </c>
      <c r="AC5" s="7">
        <f t="shared" si="6"/>
        <v>0</v>
      </c>
      <c r="AD5" s="7">
        <f t="shared" si="6"/>
        <v>1</v>
      </c>
      <c r="AE5" s="7">
        <f t="shared" si="6"/>
        <v>1</v>
      </c>
      <c r="AF5" s="7">
        <f t="shared" si="6"/>
        <v>0</v>
      </c>
      <c r="AG5" s="7">
        <f t="shared" si="6"/>
        <v>0</v>
      </c>
      <c r="AH5" s="7">
        <f t="shared" si="6"/>
        <v>1</v>
      </c>
      <c r="AI5" s="7">
        <f t="shared" si="6"/>
        <v>1</v>
      </c>
      <c r="AJ5" s="7">
        <f t="shared" si="6"/>
        <v>1</v>
      </c>
      <c r="AK5" s="7">
        <f t="shared" si="6"/>
        <v>0</v>
      </c>
      <c r="AL5" s="7">
        <f t="shared" si="6"/>
        <v>0</v>
      </c>
      <c r="AM5" s="7">
        <f t="shared" si="6"/>
        <v>0</v>
      </c>
      <c r="AN5" s="7">
        <f t="shared" si="6"/>
        <v>0</v>
      </c>
      <c r="AO5" s="7">
        <f t="shared" si="6"/>
        <v>0</v>
      </c>
      <c r="AP5" s="7">
        <f t="shared" si="6"/>
        <v>0</v>
      </c>
      <c r="AQ5" s="7">
        <f t="shared" si="6"/>
        <v>0</v>
      </c>
      <c r="AR5" s="7">
        <f t="shared" si="6"/>
        <v>0</v>
      </c>
      <c r="AS5" s="7">
        <f t="shared" si="6"/>
        <v>0</v>
      </c>
      <c r="AT5" s="7">
        <f t="shared" si="6"/>
        <v>1</v>
      </c>
      <c r="AU5" s="7">
        <f t="shared" si="6"/>
        <v>0</v>
      </c>
      <c r="AV5" s="7">
        <f t="shared" si="6"/>
        <v>0</v>
      </c>
      <c r="AW5" s="7">
        <f t="shared" si="6"/>
        <v>0</v>
      </c>
      <c r="AX5" s="7">
        <f t="shared" si="6"/>
        <v>0</v>
      </c>
      <c r="AY5" s="7">
        <f t="shared" si="6"/>
        <v>1</v>
      </c>
      <c r="AZ5" s="7">
        <f t="shared" si="6"/>
        <v>0</v>
      </c>
      <c r="BA5" s="7">
        <f t="shared" si="6"/>
        <v>0</v>
      </c>
      <c r="BB5" s="7">
        <f t="shared" si="6"/>
        <v>1</v>
      </c>
      <c r="BC5" s="7">
        <f t="shared" si="6"/>
        <v>1</v>
      </c>
      <c r="BD5" s="7">
        <f t="shared" si="6"/>
        <v>1</v>
      </c>
      <c r="BE5" s="7">
        <f t="shared" si="6"/>
        <v>0</v>
      </c>
      <c r="BF5" s="7">
        <f t="shared" si="6"/>
        <v>0</v>
      </c>
      <c r="BG5" s="7">
        <f t="shared" si="6"/>
        <v>0</v>
      </c>
      <c r="BH5" s="7">
        <f t="shared" si="6"/>
        <v>0</v>
      </c>
      <c r="BI5" s="7">
        <f t="shared" si="6"/>
        <v>0</v>
      </c>
      <c r="BJ5" s="7">
        <f t="shared" si="6"/>
        <v>0</v>
      </c>
      <c r="BK5" s="7">
        <f t="shared" si="6"/>
        <v>0</v>
      </c>
      <c r="BL5" s="7">
        <f t="shared" si="6"/>
        <v>0</v>
      </c>
      <c r="BM5" s="7">
        <f t="shared" si="6"/>
        <v>0</v>
      </c>
      <c r="BN5" s="7">
        <f t="shared" si="6"/>
        <v>0</v>
      </c>
      <c r="BO5" s="7">
        <f t="shared" si="6"/>
        <v>0</v>
      </c>
      <c r="BP5" s="7">
        <f t="shared" si="6"/>
        <v>0</v>
      </c>
      <c r="BQ5" s="7">
        <f t="shared" si="6"/>
        <v>0</v>
      </c>
      <c r="BR5" s="7">
        <f t="shared" si="6"/>
        <v>1</v>
      </c>
      <c r="BS5" s="7">
        <f t="shared" si="6"/>
        <v>0</v>
      </c>
      <c r="BT5" s="7">
        <f t="shared" si="6"/>
        <v>0</v>
      </c>
      <c r="BU5" s="7">
        <f t="shared" si="6"/>
        <v>0</v>
      </c>
      <c r="BV5" s="7">
        <f t="shared" si="6"/>
        <v>1</v>
      </c>
      <c r="BW5" s="7">
        <f t="shared" si="6"/>
        <v>1</v>
      </c>
      <c r="BX5" s="7">
        <f t="shared" si="6"/>
        <v>0</v>
      </c>
      <c r="BY5" s="7">
        <f t="shared" si="6"/>
        <v>0</v>
      </c>
      <c r="BZ5" s="7">
        <f t="shared" si="6"/>
        <v>0</v>
      </c>
      <c r="CA5" s="7">
        <f t="shared" si="6"/>
        <v>0</v>
      </c>
      <c r="CB5" s="7">
        <f t="shared" si="6"/>
        <v>0</v>
      </c>
      <c r="CC5" s="7">
        <f t="shared" si="6"/>
        <v>0</v>
      </c>
      <c r="CD5" s="7">
        <f t="shared" si="6"/>
        <v>0</v>
      </c>
      <c r="CE5" s="7">
        <f t="shared" si="6"/>
        <v>1</v>
      </c>
      <c r="CF5" s="7">
        <f t="shared" si="3"/>
        <v>1</v>
      </c>
      <c r="CG5" s="7">
        <f t="shared" si="3"/>
        <v>1</v>
      </c>
      <c r="CH5" s="7">
        <f t="shared" si="3"/>
        <v>0</v>
      </c>
      <c r="CI5" s="7">
        <f t="shared" si="3"/>
        <v>0</v>
      </c>
      <c r="CJ5" s="7">
        <f t="shared" si="3"/>
        <v>0</v>
      </c>
      <c r="CK5" s="7">
        <f t="shared" si="3"/>
        <v>0</v>
      </c>
      <c r="CL5" s="7">
        <f t="shared" si="3"/>
        <v>0</v>
      </c>
      <c r="CM5" s="7">
        <f t="shared" si="3"/>
        <v>0</v>
      </c>
      <c r="CN5" s="7">
        <f t="shared" si="3"/>
        <v>0</v>
      </c>
      <c r="CO5" s="7">
        <f t="shared" si="3"/>
        <v>0</v>
      </c>
      <c r="CP5" s="7">
        <f t="shared" si="3"/>
        <v>0</v>
      </c>
      <c r="CQ5" s="7">
        <f t="shared" si="3"/>
        <v>0</v>
      </c>
      <c r="CR5" s="7">
        <f t="shared" si="3"/>
        <v>0</v>
      </c>
      <c r="CS5" s="7">
        <f t="shared" si="3"/>
        <v>0</v>
      </c>
      <c r="CT5" s="7">
        <f t="shared" si="3"/>
        <v>0</v>
      </c>
      <c r="CU5" s="7">
        <f t="shared" si="3"/>
        <v>0</v>
      </c>
      <c r="CV5" s="7">
        <f t="shared" si="3"/>
        <v>0</v>
      </c>
      <c r="CW5" s="7">
        <f t="shared" si="3"/>
        <v>0</v>
      </c>
      <c r="CX5" s="7">
        <f t="shared" si="3"/>
        <v>0</v>
      </c>
      <c r="CY5" s="7">
        <f t="shared" si="3"/>
        <v>0</v>
      </c>
      <c r="CZ5" s="7">
        <f t="shared" si="3"/>
        <v>0</v>
      </c>
      <c r="DA5" s="7">
        <f t="shared" si="3"/>
        <v>1</v>
      </c>
      <c r="DB5" s="7">
        <f t="shared" si="3"/>
        <v>0</v>
      </c>
      <c r="DC5" s="7">
        <f t="shared" si="3"/>
        <v>0</v>
      </c>
      <c r="DD5" s="7">
        <f t="shared" si="3"/>
        <v>0</v>
      </c>
      <c r="DE5" s="7">
        <f t="shared" si="3"/>
        <v>0</v>
      </c>
      <c r="DF5" s="7">
        <f t="shared" si="3"/>
        <v>0</v>
      </c>
      <c r="DG5" s="7">
        <f t="shared" si="3"/>
        <v>1</v>
      </c>
      <c r="DH5" s="7">
        <f t="shared" si="3"/>
        <v>1</v>
      </c>
      <c r="DI5" s="7">
        <f t="shared" si="3"/>
        <v>0</v>
      </c>
      <c r="DJ5" s="7">
        <f t="shared" si="3"/>
        <v>0</v>
      </c>
      <c r="DK5" s="7">
        <f t="shared" si="3"/>
        <v>0</v>
      </c>
      <c r="DL5" s="7">
        <f t="shared" si="3"/>
        <v>0</v>
      </c>
      <c r="DM5" s="7">
        <f t="shared" si="3"/>
        <v>0</v>
      </c>
      <c r="DN5" s="7">
        <f t="shared" si="3"/>
        <v>0</v>
      </c>
      <c r="DO5" s="7">
        <f t="shared" si="3"/>
        <v>0</v>
      </c>
      <c r="DP5" s="7">
        <f t="shared" si="3"/>
        <v>1</v>
      </c>
      <c r="DQ5" s="7">
        <f t="shared" si="3"/>
        <v>0</v>
      </c>
      <c r="DR5" s="7">
        <f t="shared" si="3"/>
        <v>0</v>
      </c>
      <c r="DS5" s="7">
        <f t="shared" si="3"/>
        <v>0</v>
      </c>
      <c r="DT5" s="7">
        <f t="shared" si="3"/>
        <v>0</v>
      </c>
      <c r="DU5" s="7">
        <f t="shared" si="3"/>
        <v>0</v>
      </c>
      <c r="DV5" s="7">
        <f t="shared" si="3"/>
        <v>1</v>
      </c>
      <c r="DW5" s="7">
        <f t="shared" si="3"/>
        <v>0</v>
      </c>
      <c r="DX5" s="7">
        <f t="shared" si="3"/>
        <v>0</v>
      </c>
      <c r="DY5" s="7">
        <f t="shared" si="3"/>
        <v>0</v>
      </c>
      <c r="DZ5" s="7">
        <f t="shared" si="3"/>
        <v>0</v>
      </c>
      <c r="EA5" s="7">
        <f t="shared" si="3"/>
        <v>0</v>
      </c>
      <c r="EB5" s="7">
        <f t="shared" si="3"/>
        <v>0</v>
      </c>
      <c r="EC5" s="7">
        <f t="shared" si="3"/>
        <v>0</v>
      </c>
      <c r="ED5" s="7">
        <f t="shared" si="3"/>
        <v>0</v>
      </c>
      <c r="EE5" s="7">
        <f t="shared" si="3"/>
        <v>1</v>
      </c>
      <c r="EF5" s="7">
        <f t="shared" si="3"/>
        <v>0</v>
      </c>
      <c r="EG5" s="7">
        <f t="shared" si="3"/>
        <v>0</v>
      </c>
      <c r="EH5" s="7">
        <f t="shared" si="3"/>
        <v>0</v>
      </c>
      <c r="EI5" s="7">
        <f t="shared" si="3"/>
        <v>0</v>
      </c>
      <c r="EJ5" s="7">
        <f t="shared" si="3"/>
        <v>0</v>
      </c>
      <c r="EK5" s="7">
        <f t="shared" si="3"/>
        <v>0</v>
      </c>
      <c r="EL5" s="7">
        <f t="shared" si="3"/>
        <v>0</v>
      </c>
      <c r="EM5" s="7">
        <f t="shared" si="3"/>
        <v>0</v>
      </c>
      <c r="EN5" s="7">
        <f t="shared" si="3"/>
        <v>0</v>
      </c>
      <c r="EO5" s="7">
        <f t="shared" si="3"/>
        <v>0</v>
      </c>
      <c r="EP5" s="7">
        <f t="shared" si="3"/>
        <v>0</v>
      </c>
      <c r="EQ5" s="7">
        <f t="shared" ref="EQ5:ER20" si="7">COUNTIF($N5,"*"&amp;TRIM(EQ$1)&amp;"*")</f>
        <v>0</v>
      </c>
      <c r="ER5" s="7">
        <f t="shared" si="7"/>
        <v>0</v>
      </c>
    </row>
    <row r="6" spans="1:290" ht="16.5" customHeight="1" x14ac:dyDescent="0.25">
      <c r="A6" s="7">
        <v>91</v>
      </c>
      <c r="B6" s="11" t="s">
        <v>415</v>
      </c>
      <c r="C6" s="12" t="s">
        <v>414</v>
      </c>
      <c r="D6" s="23" t="s">
        <v>413</v>
      </c>
      <c r="E6" s="11" t="s">
        <v>412</v>
      </c>
      <c r="F6" s="11" t="s">
        <v>1057</v>
      </c>
      <c r="G6" s="11">
        <v>1</v>
      </c>
      <c r="H6" s="11">
        <v>2022</v>
      </c>
      <c r="I6" s="14" t="s">
        <v>868</v>
      </c>
      <c r="J6" s="7" t="str">
        <f t="shared" si="0"/>
        <v>PDF</v>
      </c>
      <c r="K6" s="9" t="s">
        <v>938</v>
      </c>
      <c r="L6" s="7">
        <v>1</v>
      </c>
      <c r="M6" s="38" t="s">
        <v>1493</v>
      </c>
      <c r="N6" s="45" t="s">
        <v>1476</v>
      </c>
      <c r="O6" s="7" t="s">
        <v>1291</v>
      </c>
      <c r="P6" s="7" t="s">
        <v>1292</v>
      </c>
      <c r="Q6" s="8">
        <v>1</v>
      </c>
      <c r="R6" s="5">
        <f t="shared" si="1"/>
        <v>17</v>
      </c>
      <c r="S6" s="7">
        <f t="shared" si="5"/>
        <v>0</v>
      </c>
      <c r="T6" s="7">
        <f t="shared" si="6"/>
        <v>0</v>
      </c>
      <c r="U6" s="7">
        <f t="shared" si="6"/>
        <v>0</v>
      </c>
      <c r="V6" s="7">
        <f t="shared" si="6"/>
        <v>1</v>
      </c>
      <c r="W6" s="7">
        <f t="shared" si="6"/>
        <v>0</v>
      </c>
      <c r="X6" s="7">
        <f t="shared" si="6"/>
        <v>0</v>
      </c>
      <c r="Y6" s="7">
        <f t="shared" si="6"/>
        <v>0</v>
      </c>
      <c r="Z6" s="7">
        <f t="shared" si="6"/>
        <v>0</v>
      </c>
      <c r="AA6" s="7">
        <f t="shared" si="6"/>
        <v>0</v>
      </c>
      <c r="AB6" s="7">
        <f t="shared" si="6"/>
        <v>0</v>
      </c>
      <c r="AC6" s="7">
        <f t="shared" si="6"/>
        <v>0</v>
      </c>
      <c r="AD6" s="7">
        <f t="shared" si="6"/>
        <v>0</v>
      </c>
      <c r="AE6" s="7">
        <f t="shared" si="6"/>
        <v>0</v>
      </c>
      <c r="AF6" s="7">
        <f t="shared" si="6"/>
        <v>1</v>
      </c>
      <c r="AG6" s="7">
        <f t="shared" si="6"/>
        <v>0</v>
      </c>
      <c r="AH6" s="7">
        <f t="shared" si="6"/>
        <v>0</v>
      </c>
      <c r="AI6" s="7">
        <f t="shared" si="6"/>
        <v>0</v>
      </c>
      <c r="AJ6" s="7">
        <f t="shared" si="6"/>
        <v>0</v>
      </c>
      <c r="AK6" s="7">
        <f t="shared" si="6"/>
        <v>0</v>
      </c>
      <c r="AL6" s="7">
        <f t="shared" si="6"/>
        <v>0</v>
      </c>
      <c r="AM6" s="7">
        <f t="shared" si="6"/>
        <v>0</v>
      </c>
      <c r="AN6" s="7">
        <f t="shared" si="6"/>
        <v>0</v>
      </c>
      <c r="AO6" s="7">
        <f t="shared" si="6"/>
        <v>0</v>
      </c>
      <c r="AP6" s="7">
        <f t="shared" si="6"/>
        <v>0</v>
      </c>
      <c r="AQ6" s="7">
        <f t="shared" si="6"/>
        <v>0</v>
      </c>
      <c r="AR6" s="7">
        <f t="shared" si="6"/>
        <v>0</v>
      </c>
      <c r="AS6" s="7">
        <f t="shared" si="6"/>
        <v>0</v>
      </c>
      <c r="AT6" s="7">
        <f t="shared" si="6"/>
        <v>1</v>
      </c>
      <c r="AU6" s="7">
        <f t="shared" si="6"/>
        <v>0</v>
      </c>
      <c r="AV6" s="7">
        <f t="shared" si="6"/>
        <v>0</v>
      </c>
      <c r="AW6" s="7">
        <f t="shared" si="6"/>
        <v>0</v>
      </c>
      <c r="AX6" s="7">
        <f t="shared" si="6"/>
        <v>0</v>
      </c>
      <c r="AY6" s="7">
        <f t="shared" si="6"/>
        <v>1</v>
      </c>
      <c r="AZ6" s="7">
        <f t="shared" si="6"/>
        <v>1</v>
      </c>
      <c r="BA6" s="7">
        <f t="shared" si="6"/>
        <v>0</v>
      </c>
      <c r="BB6" s="7">
        <f t="shared" si="6"/>
        <v>0</v>
      </c>
      <c r="BC6" s="7">
        <f t="shared" si="6"/>
        <v>1</v>
      </c>
      <c r="BD6" s="7">
        <f t="shared" si="6"/>
        <v>1</v>
      </c>
      <c r="BE6" s="7">
        <f t="shared" si="6"/>
        <v>0</v>
      </c>
      <c r="BF6" s="7">
        <f t="shared" si="6"/>
        <v>0</v>
      </c>
      <c r="BG6" s="7">
        <f t="shared" si="6"/>
        <v>0</v>
      </c>
      <c r="BH6" s="7">
        <f t="shared" si="6"/>
        <v>0</v>
      </c>
      <c r="BI6" s="7">
        <f t="shared" si="6"/>
        <v>0</v>
      </c>
      <c r="BJ6" s="7">
        <f t="shared" si="6"/>
        <v>0</v>
      </c>
      <c r="BK6" s="7">
        <f t="shared" si="6"/>
        <v>0</v>
      </c>
      <c r="BL6" s="7">
        <f t="shared" si="6"/>
        <v>0</v>
      </c>
      <c r="BM6" s="7">
        <f t="shared" si="6"/>
        <v>0</v>
      </c>
      <c r="BN6" s="7">
        <f t="shared" si="6"/>
        <v>0</v>
      </c>
      <c r="BO6" s="7">
        <f t="shared" si="6"/>
        <v>0</v>
      </c>
      <c r="BP6" s="7">
        <f t="shared" si="6"/>
        <v>0</v>
      </c>
      <c r="BQ6" s="7">
        <f t="shared" si="6"/>
        <v>0</v>
      </c>
      <c r="BR6" s="7">
        <f t="shared" si="6"/>
        <v>0</v>
      </c>
      <c r="BS6" s="7">
        <f t="shared" si="6"/>
        <v>0</v>
      </c>
      <c r="BT6" s="7">
        <f t="shared" si="6"/>
        <v>0</v>
      </c>
      <c r="BU6" s="7">
        <f t="shared" si="6"/>
        <v>0</v>
      </c>
      <c r="BV6" s="7">
        <f t="shared" si="6"/>
        <v>0</v>
      </c>
      <c r="BW6" s="7">
        <f t="shared" si="6"/>
        <v>0</v>
      </c>
      <c r="BX6" s="7">
        <f t="shared" si="6"/>
        <v>0</v>
      </c>
      <c r="BY6" s="7">
        <f t="shared" si="6"/>
        <v>0</v>
      </c>
      <c r="BZ6" s="7">
        <f t="shared" si="6"/>
        <v>0</v>
      </c>
      <c r="CA6" s="7">
        <f t="shared" si="6"/>
        <v>0</v>
      </c>
      <c r="CB6" s="7">
        <f t="shared" si="6"/>
        <v>0</v>
      </c>
      <c r="CC6" s="7">
        <f t="shared" si="6"/>
        <v>0</v>
      </c>
      <c r="CD6" s="7">
        <f t="shared" si="6"/>
        <v>0</v>
      </c>
      <c r="CE6" s="7">
        <f t="shared" si="6"/>
        <v>1</v>
      </c>
      <c r="CF6" s="7">
        <f t="shared" ref="CF6:EQ21" si="8">COUNTIF($N6,"*"&amp;TRIM(CF$1)&amp;"*")</f>
        <v>1</v>
      </c>
      <c r="CG6" s="7">
        <f t="shared" si="8"/>
        <v>1</v>
      </c>
      <c r="CH6" s="7">
        <f t="shared" si="8"/>
        <v>0</v>
      </c>
      <c r="CI6" s="7">
        <f t="shared" si="8"/>
        <v>1</v>
      </c>
      <c r="CJ6" s="7">
        <f t="shared" si="8"/>
        <v>0</v>
      </c>
      <c r="CK6" s="7">
        <f t="shared" si="8"/>
        <v>0</v>
      </c>
      <c r="CL6" s="7">
        <f t="shared" si="8"/>
        <v>0</v>
      </c>
      <c r="CM6" s="7">
        <f t="shared" si="8"/>
        <v>0</v>
      </c>
      <c r="CN6" s="7">
        <f t="shared" si="8"/>
        <v>0</v>
      </c>
      <c r="CO6" s="7">
        <f t="shared" si="8"/>
        <v>0</v>
      </c>
      <c r="CP6" s="7">
        <f t="shared" si="8"/>
        <v>0</v>
      </c>
      <c r="CQ6" s="7">
        <f t="shared" si="8"/>
        <v>0</v>
      </c>
      <c r="CR6" s="7">
        <f t="shared" si="8"/>
        <v>0</v>
      </c>
      <c r="CS6" s="7">
        <f t="shared" si="8"/>
        <v>0</v>
      </c>
      <c r="CT6" s="7">
        <f t="shared" si="8"/>
        <v>1</v>
      </c>
      <c r="CU6" s="7">
        <f t="shared" si="8"/>
        <v>0</v>
      </c>
      <c r="CV6" s="7">
        <f t="shared" si="8"/>
        <v>0</v>
      </c>
      <c r="CW6" s="7">
        <f t="shared" si="8"/>
        <v>0</v>
      </c>
      <c r="CX6" s="7">
        <f t="shared" si="8"/>
        <v>0</v>
      </c>
      <c r="CY6" s="7">
        <f t="shared" si="8"/>
        <v>0</v>
      </c>
      <c r="CZ6" s="7">
        <f t="shared" si="8"/>
        <v>0</v>
      </c>
      <c r="DA6" s="7">
        <f t="shared" si="8"/>
        <v>1</v>
      </c>
      <c r="DB6" s="7">
        <f t="shared" si="8"/>
        <v>0</v>
      </c>
      <c r="DC6" s="7">
        <f t="shared" si="8"/>
        <v>0</v>
      </c>
      <c r="DD6" s="7">
        <f t="shared" si="8"/>
        <v>0</v>
      </c>
      <c r="DE6" s="7">
        <f t="shared" si="8"/>
        <v>0</v>
      </c>
      <c r="DF6" s="7">
        <f t="shared" si="8"/>
        <v>1</v>
      </c>
      <c r="DG6" s="7">
        <f t="shared" si="8"/>
        <v>0</v>
      </c>
      <c r="DH6" s="7">
        <f t="shared" si="8"/>
        <v>0</v>
      </c>
      <c r="DI6" s="7">
        <f t="shared" si="8"/>
        <v>0</v>
      </c>
      <c r="DJ6" s="7">
        <f t="shared" si="8"/>
        <v>0</v>
      </c>
      <c r="DK6" s="7">
        <f t="shared" si="8"/>
        <v>0</v>
      </c>
      <c r="DL6" s="7">
        <f t="shared" si="8"/>
        <v>0</v>
      </c>
      <c r="DM6" s="7">
        <f t="shared" si="8"/>
        <v>0</v>
      </c>
      <c r="DN6" s="7">
        <f t="shared" si="8"/>
        <v>0</v>
      </c>
      <c r="DO6" s="7">
        <f t="shared" si="8"/>
        <v>0</v>
      </c>
      <c r="DP6" s="7">
        <f t="shared" si="8"/>
        <v>1</v>
      </c>
      <c r="DQ6" s="7">
        <f t="shared" si="8"/>
        <v>0</v>
      </c>
      <c r="DR6" s="7">
        <f t="shared" si="8"/>
        <v>0</v>
      </c>
      <c r="DS6" s="7">
        <f t="shared" si="8"/>
        <v>0</v>
      </c>
      <c r="DT6" s="7">
        <f t="shared" si="8"/>
        <v>0</v>
      </c>
      <c r="DU6" s="7">
        <f t="shared" si="8"/>
        <v>0</v>
      </c>
      <c r="DV6" s="7">
        <f t="shared" si="8"/>
        <v>1</v>
      </c>
      <c r="DW6" s="7">
        <f t="shared" si="8"/>
        <v>0</v>
      </c>
      <c r="DX6" s="7">
        <f t="shared" si="8"/>
        <v>0</v>
      </c>
      <c r="DY6" s="7">
        <f t="shared" si="8"/>
        <v>0</v>
      </c>
      <c r="DZ6" s="7">
        <f t="shared" si="8"/>
        <v>0</v>
      </c>
      <c r="EA6" s="7">
        <f t="shared" si="8"/>
        <v>0</v>
      </c>
      <c r="EB6" s="7">
        <f t="shared" si="8"/>
        <v>0</v>
      </c>
      <c r="EC6" s="7">
        <f t="shared" si="8"/>
        <v>0</v>
      </c>
      <c r="ED6" s="7">
        <f t="shared" si="8"/>
        <v>0</v>
      </c>
      <c r="EE6" s="7">
        <f t="shared" si="8"/>
        <v>1</v>
      </c>
      <c r="EF6" s="7">
        <f t="shared" si="8"/>
        <v>0</v>
      </c>
      <c r="EG6" s="7">
        <f t="shared" si="8"/>
        <v>0</v>
      </c>
      <c r="EH6" s="7">
        <f t="shared" si="8"/>
        <v>0</v>
      </c>
      <c r="EI6" s="7">
        <f t="shared" si="8"/>
        <v>0</v>
      </c>
      <c r="EJ6" s="7">
        <f t="shared" si="8"/>
        <v>0</v>
      </c>
      <c r="EK6" s="7">
        <f t="shared" si="8"/>
        <v>0</v>
      </c>
      <c r="EL6" s="7">
        <f t="shared" si="8"/>
        <v>0</v>
      </c>
      <c r="EM6" s="7">
        <f t="shared" si="8"/>
        <v>0</v>
      </c>
      <c r="EN6" s="7">
        <f t="shared" si="8"/>
        <v>0</v>
      </c>
      <c r="EO6" s="7">
        <f t="shared" si="8"/>
        <v>0</v>
      </c>
      <c r="EP6" s="7">
        <f t="shared" si="8"/>
        <v>0</v>
      </c>
      <c r="EQ6" s="7">
        <f t="shared" si="8"/>
        <v>1</v>
      </c>
      <c r="ER6" s="7">
        <f t="shared" si="7"/>
        <v>0</v>
      </c>
    </row>
    <row r="7" spans="1:290" ht="16.5" customHeight="1" x14ac:dyDescent="0.25">
      <c r="A7" s="7">
        <v>75</v>
      </c>
      <c r="B7" s="11" t="s">
        <v>479</v>
      </c>
      <c r="C7" s="12" t="s">
        <v>478</v>
      </c>
      <c r="D7" s="23" t="s">
        <v>477</v>
      </c>
      <c r="E7" s="11" t="s">
        <v>476</v>
      </c>
      <c r="F7" s="11" t="s">
        <v>1081</v>
      </c>
      <c r="G7" s="11">
        <v>1</v>
      </c>
      <c r="H7" s="11">
        <v>2023</v>
      </c>
      <c r="I7" s="14" t="s">
        <v>854</v>
      </c>
      <c r="J7" s="7" t="str">
        <f t="shared" si="0"/>
        <v>PDF</v>
      </c>
      <c r="K7" s="9" t="s">
        <v>938</v>
      </c>
      <c r="L7" s="7">
        <v>1</v>
      </c>
      <c r="M7" s="7"/>
      <c r="N7" s="46" t="s">
        <v>1473</v>
      </c>
      <c r="O7" s="7" t="s">
        <v>1282</v>
      </c>
      <c r="P7" s="7"/>
      <c r="Q7" s="8">
        <v>1</v>
      </c>
      <c r="R7" s="5">
        <f t="shared" si="1"/>
        <v>20</v>
      </c>
      <c r="S7" s="7">
        <f t="shared" si="5"/>
        <v>0</v>
      </c>
      <c r="T7" s="7">
        <f t="shared" si="6"/>
        <v>0</v>
      </c>
      <c r="U7" s="7">
        <f t="shared" si="6"/>
        <v>0</v>
      </c>
      <c r="V7" s="7">
        <f t="shared" si="6"/>
        <v>0</v>
      </c>
      <c r="W7" s="7">
        <f t="shared" si="6"/>
        <v>0</v>
      </c>
      <c r="X7" s="7">
        <f t="shared" si="6"/>
        <v>0</v>
      </c>
      <c r="Y7" s="7">
        <f t="shared" si="6"/>
        <v>0</v>
      </c>
      <c r="Z7" s="7">
        <f t="shared" si="6"/>
        <v>0</v>
      </c>
      <c r="AA7" s="7">
        <f t="shared" si="6"/>
        <v>0</v>
      </c>
      <c r="AB7" s="7">
        <f t="shared" si="6"/>
        <v>0</v>
      </c>
      <c r="AC7" s="7">
        <f t="shared" si="6"/>
        <v>0</v>
      </c>
      <c r="AD7" s="7">
        <f t="shared" si="6"/>
        <v>0</v>
      </c>
      <c r="AE7" s="7">
        <f t="shared" si="6"/>
        <v>0</v>
      </c>
      <c r="AF7" s="7">
        <f t="shared" si="6"/>
        <v>0</v>
      </c>
      <c r="AG7" s="7">
        <f t="shared" si="6"/>
        <v>0</v>
      </c>
      <c r="AH7" s="7">
        <f t="shared" si="6"/>
        <v>0</v>
      </c>
      <c r="AI7" s="7">
        <f t="shared" si="6"/>
        <v>0</v>
      </c>
      <c r="AJ7" s="7">
        <f t="shared" si="6"/>
        <v>0</v>
      </c>
      <c r="AK7" s="7">
        <f t="shared" si="6"/>
        <v>0</v>
      </c>
      <c r="AL7" s="7">
        <f t="shared" si="6"/>
        <v>0</v>
      </c>
      <c r="AM7" s="7">
        <f t="shared" si="6"/>
        <v>0</v>
      </c>
      <c r="AN7" s="7">
        <f t="shared" si="6"/>
        <v>1</v>
      </c>
      <c r="AO7" s="7">
        <f t="shared" si="6"/>
        <v>0</v>
      </c>
      <c r="AP7" s="7">
        <f t="shared" si="6"/>
        <v>0</v>
      </c>
      <c r="AQ7" s="7">
        <f t="shared" si="6"/>
        <v>0</v>
      </c>
      <c r="AR7" s="7">
        <f t="shared" si="6"/>
        <v>0</v>
      </c>
      <c r="AS7" s="7">
        <f t="shared" si="6"/>
        <v>0</v>
      </c>
      <c r="AT7" s="7">
        <f t="shared" si="6"/>
        <v>1</v>
      </c>
      <c r="AU7" s="7">
        <f t="shared" si="6"/>
        <v>0</v>
      </c>
      <c r="AV7" s="7">
        <f t="shared" si="6"/>
        <v>0</v>
      </c>
      <c r="AW7" s="7">
        <f t="shared" si="6"/>
        <v>0</v>
      </c>
      <c r="AX7" s="7">
        <f t="shared" si="6"/>
        <v>0</v>
      </c>
      <c r="AY7" s="7">
        <f t="shared" si="6"/>
        <v>0</v>
      </c>
      <c r="AZ7" s="7">
        <f t="shared" si="6"/>
        <v>0</v>
      </c>
      <c r="BA7" s="7">
        <f t="shared" si="6"/>
        <v>1</v>
      </c>
      <c r="BB7" s="7">
        <f t="shared" si="6"/>
        <v>0</v>
      </c>
      <c r="BC7" s="7">
        <f t="shared" si="6"/>
        <v>0</v>
      </c>
      <c r="BD7" s="7">
        <f t="shared" si="6"/>
        <v>0</v>
      </c>
      <c r="BE7" s="7">
        <f t="shared" si="6"/>
        <v>0</v>
      </c>
      <c r="BF7" s="7">
        <f t="shared" si="6"/>
        <v>0</v>
      </c>
      <c r="BG7" s="7">
        <f t="shared" si="6"/>
        <v>0</v>
      </c>
      <c r="BH7" s="7">
        <f t="shared" si="6"/>
        <v>1</v>
      </c>
      <c r="BI7" s="7">
        <f t="shared" si="6"/>
        <v>0</v>
      </c>
      <c r="BJ7" s="7">
        <f t="shared" si="6"/>
        <v>0</v>
      </c>
      <c r="BK7" s="7">
        <f t="shared" si="6"/>
        <v>0</v>
      </c>
      <c r="BL7" s="7">
        <f t="shared" si="6"/>
        <v>0</v>
      </c>
      <c r="BM7" s="7">
        <f t="shared" si="6"/>
        <v>0</v>
      </c>
      <c r="BN7" s="7">
        <f t="shared" si="6"/>
        <v>0</v>
      </c>
      <c r="BO7" s="7">
        <f t="shared" si="6"/>
        <v>0</v>
      </c>
      <c r="BP7" s="7">
        <f t="shared" si="6"/>
        <v>0</v>
      </c>
      <c r="BQ7" s="7">
        <f t="shared" si="6"/>
        <v>0</v>
      </c>
      <c r="BR7" s="7">
        <f t="shared" si="6"/>
        <v>0</v>
      </c>
      <c r="BS7" s="7">
        <f t="shared" si="6"/>
        <v>0</v>
      </c>
      <c r="BT7" s="7">
        <f t="shared" si="6"/>
        <v>0</v>
      </c>
      <c r="BU7" s="7">
        <f t="shared" si="6"/>
        <v>0</v>
      </c>
      <c r="BV7" s="7">
        <f t="shared" si="6"/>
        <v>1</v>
      </c>
      <c r="BW7" s="7">
        <f t="shared" si="6"/>
        <v>0</v>
      </c>
      <c r="BX7" s="7">
        <f t="shared" si="6"/>
        <v>0</v>
      </c>
      <c r="BY7" s="7">
        <f t="shared" si="6"/>
        <v>0</v>
      </c>
      <c r="BZ7" s="7">
        <f t="shared" si="6"/>
        <v>0</v>
      </c>
      <c r="CA7" s="7">
        <f t="shared" si="6"/>
        <v>1</v>
      </c>
      <c r="CB7" s="7">
        <f t="shared" si="6"/>
        <v>1</v>
      </c>
      <c r="CC7" s="7">
        <f t="shared" si="6"/>
        <v>0</v>
      </c>
      <c r="CD7" s="7">
        <f t="shared" si="6"/>
        <v>0</v>
      </c>
      <c r="CE7" s="7">
        <f t="shared" ref="CE7:EP10" si="9">COUNTIF($N7,"*"&amp;TRIM(CE$1)&amp;"*")</f>
        <v>1</v>
      </c>
      <c r="CF7" s="7">
        <f t="shared" si="9"/>
        <v>1</v>
      </c>
      <c r="CG7" s="7">
        <f t="shared" si="9"/>
        <v>1</v>
      </c>
      <c r="CH7" s="7">
        <f t="shared" si="9"/>
        <v>0</v>
      </c>
      <c r="CI7" s="7">
        <f t="shared" si="9"/>
        <v>0</v>
      </c>
      <c r="CJ7" s="7">
        <f t="shared" si="9"/>
        <v>0</v>
      </c>
      <c r="CK7" s="7">
        <f t="shared" si="9"/>
        <v>0</v>
      </c>
      <c r="CL7" s="7">
        <f t="shared" si="9"/>
        <v>0</v>
      </c>
      <c r="CM7" s="7">
        <f t="shared" si="9"/>
        <v>0</v>
      </c>
      <c r="CN7" s="7">
        <f t="shared" si="9"/>
        <v>0</v>
      </c>
      <c r="CO7" s="7">
        <f t="shared" si="9"/>
        <v>0</v>
      </c>
      <c r="CP7" s="7">
        <f t="shared" si="9"/>
        <v>0</v>
      </c>
      <c r="CQ7" s="7">
        <f t="shared" si="9"/>
        <v>0</v>
      </c>
      <c r="CR7" s="7">
        <f t="shared" si="9"/>
        <v>0</v>
      </c>
      <c r="CS7" s="7">
        <f t="shared" si="9"/>
        <v>0</v>
      </c>
      <c r="CT7" s="7">
        <f t="shared" si="9"/>
        <v>0</v>
      </c>
      <c r="CU7" s="7">
        <f t="shared" si="9"/>
        <v>0</v>
      </c>
      <c r="CV7" s="7">
        <f t="shared" si="9"/>
        <v>0</v>
      </c>
      <c r="CW7" s="7">
        <f t="shared" si="9"/>
        <v>0</v>
      </c>
      <c r="CX7" s="7">
        <f t="shared" si="9"/>
        <v>0</v>
      </c>
      <c r="CY7" s="7">
        <f t="shared" si="9"/>
        <v>0</v>
      </c>
      <c r="CZ7" s="7">
        <f t="shared" si="9"/>
        <v>0</v>
      </c>
      <c r="DA7" s="7">
        <f t="shared" si="9"/>
        <v>1</v>
      </c>
      <c r="DB7" s="7">
        <f t="shared" si="9"/>
        <v>0</v>
      </c>
      <c r="DC7" s="7">
        <f t="shared" si="9"/>
        <v>1</v>
      </c>
      <c r="DD7" s="7">
        <f t="shared" si="9"/>
        <v>1</v>
      </c>
      <c r="DE7" s="7">
        <f t="shared" si="9"/>
        <v>0</v>
      </c>
      <c r="DF7" s="7">
        <f t="shared" si="9"/>
        <v>1</v>
      </c>
      <c r="DG7" s="7">
        <f t="shared" si="9"/>
        <v>1</v>
      </c>
      <c r="DH7" s="7">
        <f t="shared" si="9"/>
        <v>1</v>
      </c>
      <c r="DI7" s="7">
        <f t="shared" si="9"/>
        <v>0</v>
      </c>
      <c r="DJ7" s="7">
        <f t="shared" si="9"/>
        <v>0</v>
      </c>
      <c r="DK7" s="7">
        <f t="shared" si="9"/>
        <v>0</v>
      </c>
      <c r="DL7" s="7">
        <f t="shared" si="9"/>
        <v>0</v>
      </c>
      <c r="DM7" s="7">
        <f t="shared" si="9"/>
        <v>0</v>
      </c>
      <c r="DN7" s="7">
        <f t="shared" si="9"/>
        <v>0</v>
      </c>
      <c r="DO7" s="7">
        <f t="shared" si="9"/>
        <v>0</v>
      </c>
      <c r="DP7" s="7">
        <f t="shared" si="9"/>
        <v>0</v>
      </c>
      <c r="DQ7" s="7">
        <f t="shared" si="9"/>
        <v>0</v>
      </c>
      <c r="DR7" s="7">
        <f t="shared" si="9"/>
        <v>0</v>
      </c>
      <c r="DS7" s="7">
        <f t="shared" si="9"/>
        <v>0</v>
      </c>
      <c r="DT7" s="7">
        <f t="shared" si="9"/>
        <v>0</v>
      </c>
      <c r="DU7" s="7">
        <f t="shared" si="9"/>
        <v>0</v>
      </c>
      <c r="DV7" s="7">
        <f t="shared" si="9"/>
        <v>0</v>
      </c>
      <c r="DW7" s="7">
        <f t="shared" si="9"/>
        <v>0</v>
      </c>
      <c r="DX7" s="7">
        <f t="shared" si="9"/>
        <v>0</v>
      </c>
      <c r="DY7" s="7">
        <f t="shared" si="9"/>
        <v>0</v>
      </c>
      <c r="DZ7" s="7">
        <f t="shared" si="9"/>
        <v>1</v>
      </c>
      <c r="EA7" s="7">
        <f t="shared" si="9"/>
        <v>0</v>
      </c>
      <c r="EB7" s="7">
        <f t="shared" si="9"/>
        <v>0</v>
      </c>
      <c r="EC7" s="7">
        <f t="shared" si="9"/>
        <v>0</v>
      </c>
      <c r="ED7" s="7">
        <f t="shared" si="9"/>
        <v>0</v>
      </c>
      <c r="EE7" s="7">
        <f t="shared" si="9"/>
        <v>0</v>
      </c>
      <c r="EF7" s="7">
        <f t="shared" si="9"/>
        <v>0</v>
      </c>
      <c r="EG7" s="7">
        <f t="shared" si="9"/>
        <v>0</v>
      </c>
      <c r="EH7" s="7">
        <f t="shared" si="9"/>
        <v>0</v>
      </c>
      <c r="EI7" s="7">
        <f t="shared" si="9"/>
        <v>0</v>
      </c>
      <c r="EJ7" s="7">
        <f t="shared" si="9"/>
        <v>1</v>
      </c>
      <c r="EK7" s="7">
        <f t="shared" si="9"/>
        <v>0</v>
      </c>
      <c r="EL7" s="7">
        <f t="shared" si="9"/>
        <v>1</v>
      </c>
      <c r="EM7" s="7">
        <f t="shared" si="9"/>
        <v>1</v>
      </c>
      <c r="EN7" s="7">
        <f t="shared" si="9"/>
        <v>0</v>
      </c>
      <c r="EO7" s="7">
        <f t="shared" si="9"/>
        <v>0</v>
      </c>
      <c r="EP7" s="7">
        <f t="shared" si="9"/>
        <v>0</v>
      </c>
      <c r="EQ7" s="7">
        <f t="shared" si="8"/>
        <v>0</v>
      </c>
      <c r="ER7" s="7">
        <f t="shared" si="7"/>
        <v>0</v>
      </c>
    </row>
    <row r="8" spans="1:290" ht="16.5" customHeight="1" x14ac:dyDescent="0.25">
      <c r="A8" s="7">
        <v>93</v>
      </c>
      <c r="B8" s="11" t="s">
        <v>407</v>
      </c>
      <c r="C8" s="12" t="s">
        <v>406</v>
      </c>
      <c r="D8" s="23" t="s">
        <v>405</v>
      </c>
      <c r="E8" s="11" t="s">
        <v>404</v>
      </c>
      <c r="F8" s="11" t="s">
        <v>1069</v>
      </c>
      <c r="G8" s="11">
        <v>1</v>
      </c>
      <c r="H8" s="11">
        <v>2022</v>
      </c>
      <c r="I8" s="14" t="s">
        <v>870</v>
      </c>
      <c r="J8" s="7" t="str">
        <f t="shared" si="0"/>
        <v>PDF</v>
      </c>
      <c r="K8" s="9" t="s">
        <v>938</v>
      </c>
      <c r="L8" s="7">
        <v>1</v>
      </c>
      <c r="M8" s="7"/>
      <c r="N8" s="44" t="s">
        <v>1293</v>
      </c>
      <c r="O8" s="7"/>
      <c r="P8" s="7"/>
      <c r="Q8" s="8">
        <v>1</v>
      </c>
      <c r="R8" s="5">
        <f t="shared" si="1"/>
        <v>16</v>
      </c>
      <c r="S8" s="7">
        <f t="shared" si="5"/>
        <v>0</v>
      </c>
      <c r="T8" s="7">
        <f t="shared" ref="T8:CE11" si="10">COUNTIF($N8,"*"&amp;TRIM(T$1)&amp;"*")</f>
        <v>0</v>
      </c>
      <c r="U8" s="7">
        <f t="shared" si="10"/>
        <v>0</v>
      </c>
      <c r="V8" s="7">
        <f t="shared" si="10"/>
        <v>0</v>
      </c>
      <c r="W8" s="7">
        <f t="shared" si="10"/>
        <v>0</v>
      </c>
      <c r="X8" s="7">
        <f t="shared" si="10"/>
        <v>0</v>
      </c>
      <c r="Y8" s="7">
        <f t="shared" si="10"/>
        <v>0</v>
      </c>
      <c r="Z8" s="7">
        <f t="shared" si="10"/>
        <v>0</v>
      </c>
      <c r="AA8" s="7">
        <f t="shared" si="10"/>
        <v>0</v>
      </c>
      <c r="AB8" s="7">
        <f t="shared" si="10"/>
        <v>0</v>
      </c>
      <c r="AC8" s="7">
        <f t="shared" si="10"/>
        <v>0</v>
      </c>
      <c r="AD8" s="7">
        <f t="shared" si="10"/>
        <v>0</v>
      </c>
      <c r="AE8" s="7">
        <f t="shared" si="10"/>
        <v>0</v>
      </c>
      <c r="AF8" s="7">
        <f t="shared" si="10"/>
        <v>0</v>
      </c>
      <c r="AG8" s="7">
        <f t="shared" si="10"/>
        <v>0</v>
      </c>
      <c r="AH8" s="7">
        <f t="shared" si="10"/>
        <v>0</v>
      </c>
      <c r="AI8" s="7">
        <f t="shared" si="10"/>
        <v>0</v>
      </c>
      <c r="AJ8" s="7">
        <f t="shared" si="10"/>
        <v>0</v>
      </c>
      <c r="AK8" s="7">
        <f t="shared" si="10"/>
        <v>0</v>
      </c>
      <c r="AL8" s="7">
        <f t="shared" si="10"/>
        <v>0</v>
      </c>
      <c r="AM8" s="7">
        <f t="shared" si="10"/>
        <v>0</v>
      </c>
      <c r="AN8" s="7">
        <f t="shared" si="10"/>
        <v>1</v>
      </c>
      <c r="AO8" s="7">
        <f t="shared" si="10"/>
        <v>0</v>
      </c>
      <c r="AP8" s="7">
        <f t="shared" si="10"/>
        <v>0</v>
      </c>
      <c r="AQ8" s="7">
        <f t="shared" si="10"/>
        <v>1</v>
      </c>
      <c r="AR8" s="7">
        <f t="shared" si="10"/>
        <v>0</v>
      </c>
      <c r="AS8" s="7">
        <f t="shared" si="10"/>
        <v>0</v>
      </c>
      <c r="AT8" s="7">
        <f t="shared" si="10"/>
        <v>0</v>
      </c>
      <c r="AU8" s="7">
        <f t="shared" si="10"/>
        <v>1</v>
      </c>
      <c r="AV8" s="7">
        <f t="shared" si="10"/>
        <v>0</v>
      </c>
      <c r="AW8" s="7">
        <f t="shared" si="10"/>
        <v>0</v>
      </c>
      <c r="AX8" s="7">
        <f t="shared" si="10"/>
        <v>0</v>
      </c>
      <c r="AY8" s="7">
        <f t="shared" si="10"/>
        <v>0</v>
      </c>
      <c r="AZ8" s="7">
        <f t="shared" si="10"/>
        <v>0</v>
      </c>
      <c r="BA8" s="7">
        <f t="shared" si="10"/>
        <v>0</v>
      </c>
      <c r="BB8" s="7">
        <f t="shared" si="10"/>
        <v>0</v>
      </c>
      <c r="BC8" s="7">
        <f t="shared" si="10"/>
        <v>0</v>
      </c>
      <c r="BD8" s="7">
        <f t="shared" si="10"/>
        <v>0</v>
      </c>
      <c r="BE8" s="7">
        <f t="shared" si="10"/>
        <v>0</v>
      </c>
      <c r="BF8" s="7">
        <f t="shared" si="10"/>
        <v>0</v>
      </c>
      <c r="BG8" s="7">
        <f t="shared" si="10"/>
        <v>0</v>
      </c>
      <c r="BH8" s="7">
        <f t="shared" si="10"/>
        <v>0</v>
      </c>
      <c r="BI8" s="7">
        <f t="shared" si="10"/>
        <v>0</v>
      </c>
      <c r="BJ8" s="7">
        <f t="shared" si="10"/>
        <v>0</v>
      </c>
      <c r="BK8" s="7">
        <f t="shared" si="10"/>
        <v>0</v>
      </c>
      <c r="BL8" s="7">
        <f t="shared" si="10"/>
        <v>0</v>
      </c>
      <c r="BM8" s="7">
        <f t="shared" si="10"/>
        <v>0</v>
      </c>
      <c r="BN8" s="7">
        <f t="shared" si="10"/>
        <v>0</v>
      </c>
      <c r="BO8" s="7">
        <f t="shared" si="10"/>
        <v>0</v>
      </c>
      <c r="BP8" s="7">
        <f t="shared" si="10"/>
        <v>0</v>
      </c>
      <c r="BQ8" s="7">
        <f t="shared" si="10"/>
        <v>0</v>
      </c>
      <c r="BR8" s="7">
        <f t="shared" si="10"/>
        <v>0</v>
      </c>
      <c r="BS8" s="7">
        <f t="shared" si="10"/>
        <v>0</v>
      </c>
      <c r="BT8" s="7">
        <f t="shared" si="10"/>
        <v>0</v>
      </c>
      <c r="BU8" s="7">
        <f t="shared" si="10"/>
        <v>0</v>
      </c>
      <c r="BV8" s="7">
        <f t="shared" si="10"/>
        <v>0</v>
      </c>
      <c r="BW8" s="7">
        <f t="shared" si="10"/>
        <v>0</v>
      </c>
      <c r="BX8" s="7">
        <f t="shared" si="10"/>
        <v>0</v>
      </c>
      <c r="BY8" s="7">
        <f t="shared" si="10"/>
        <v>0</v>
      </c>
      <c r="BZ8" s="7">
        <f t="shared" si="10"/>
        <v>0</v>
      </c>
      <c r="CA8" s="7">
        <f t="shared" si="10"/>
        <v>0</v>
      </c>
      <c r="CB8" s="7">
        <f t="shared" si="10"/>
        <v>0</v>
      </c>
      <c r="CC8" s="7">
        <f t="shared" si="10"/>
        <v>0</v>
      </c>
      <c r="CD8" s="7">
        <f t="shared" si="10"/>
        <v>0</v>
      </c>
      <c r="CE8" s="7">
        <f t="shared" si="10"/>
        <v>1</v>
      </c>
      <c r="CF8" s="7">
        <f t="shared" si="9"/>
        <v>1</v>
      </c>
      <c r="CG8" s="7">
        <f t="shared" si="9"/>
        <v>1</v>
      </c>
      <c r="CH8" s="7">
        <f t="shared" si="9"/>
        <v>0</v>
      </c>
      <c r="CI8" s="7">
        <f t="shared" si="9"/>
        <v>0</v>
      </c>
      <c r="CJ8" s="7">
        <f t="shared" si="9"/>
        <v>0</v>
      </c>
      <c r="CK8" s="7">
        <f t="shared" si="9"/>
        <v>0</v>
      </c>
      <c r="CL8" s="7">
        <f t="shared" si="9"/>
        <v>0</v>
      </c>
      <c r="CM8" s="7">
        <f t="shared" si="9"/>
        <v>0</v>
      </c>
      <c r="CN8" s="7">
        <f t="shared" si="9"/>
        <v>0</v>
      </c>
      <c r="CO8" s="7">
        <f t="shared" si="9"/>
        <v>0</v>
      </c>
      <c r="CP8" s="7">
        <f t="shared" si="9"/>
        <v>0</v>
      </c>
      <c r="CQ8" s="7">
        <f t="shared" si="9"/>
        <v>0</v>
      </c>
      <c r="CR8" s="7">
        <f t="shared" si="9"/>
        <v>0</v>
      </c>
      <c r="CS8" s="7">
        <f t="shared" si="9"/>
        <v>1</v>
      </c>
      <c r="CT8" s="7">
        <f t="shared" si="9"/>
        <v>1</v>
      </c>
      <c r="CU8" s="7">
        <f t="shared" si="9"/>
        <v>0</v>
      </c>
      <c r="CV8" s="7">
        <f t="shared" si="9"/>
        <v>0</v>
      </c>
      <c r="CW8" s="7">
        <f t="shared" si="9"/>
        <v>0</v>
      </c>
      <c r="CX8" s="7">
        <f t="shared" si="9"/>
        <v>1</v>
      </c>
      <c r="CY8" s="7">
        <f t="shared" si="9"/>
        <v>1</v>
      </c>
      <c r="CZ8" s="7">
        <f t="shared" si="9"/>
        <v>0</v>
      </c>
      <c r="DA8" s="7">
        <f t="shared" si="9"/>
        <v>1</v>
      </c>
      <c r="DB8" s="7">
        <f t="shared" si="9"/>
        <v>1</v>
      </c>
      <c r="DC8" s="7">
        <f t="shared" si="9"/>
        <v>0</v>
      </c>
      <c r="DD8" s="7">
        <f t="shared" si="9"/>
        <v>1</v>
      </c>
      <c r="DE8" s="7">
        <f t="shared" si="9"/>
        <v>0</v>
      </c>
      <c r="DF8" s="7">
        <f t="shared" si="9"/>
        <v>0</v>
      </c>
      <c r="DG8" s="7">
        <f t="shared" si="9"/>
        <v>0</v>
      </c>
      <c r="DH8" s="7">
        <f t="shared" si="9"/>
        <v>0</v>
      </c>
      <c r="DI8" s="7">
        <f t="shared" si="9"/>
        <v>0</v>
      </c>
      <c r="DJ8" s="7">
        <f t="shared" si="9"/>
        <v>0</v>
      </c>
      <c r="DK8" s="7">
        <f t="shared" si="9"/>
        <v>0</v>
      </c>
      <c r="DL8" s="7">
        <f t="shared" si="9"/>
        <v>0</v>
      </c>
      <c r="DM8" s="7">
        <f t="shared" si="9"/>
        <v>0</v>
      </c>
      <c r="DN8" s="7">
        <f t="shared" si="9"/>
        <v>0</v>
      </c>
      <c r="DO8" s="7">
        <f t="shared" si="9"/>
        <v>0</v>
      </c>
      <c r="DP8" s="7">
        <f t="shared" si="9"/>
        <v>0</v>
      </c>
      <c r="DQ8" s="7">
        <f t="shared" si="9"/>
        <v>0</v>
      </c>
      <c r="DR8" s="7">
        <f t="shared" si="9"/>
        <v>0</v>
      </c>
      <c r="DS8" s="7">
        <f t="shared" si="9"/>
        <v>0</v>
      </c>
      <c r="DT8" s="7">
        <f t="shared" si="9"/>
        <v>0</v>
      </c>
      <c r="DU8" s="7">
        <f t="shared" si="9"/>
        <v>0</v>
      </c>
      <c r="DV8" s="7">
        <f t="shared" si="9"/>
        <v>0</v>
      </c>
      <c r="DW8" s="7">
        <f t="shared" si="9"/>
        <v>0</v>
      </c>
      <c r="DX8" s="7">
        <f t="shared" si="9"/>
        <v>0</v>
      </c>
      <c r="DY8" s="7">
        <f t="shared" si="9"/>
        <v>0</v>
      </c>
      <c r="DZ8" s="7">
        <f t="shared" si="9"/>
        <v>0</v>
      </c>
      <c r="EA8" s="7">
        <f t="shared" si="9"/>
        <v>0</v>
      </c>
      <c r="EB8" s="7">
        <f t="shared" si="9"/>
        <v>0</v>
      </c>
      <c r="EC8" s="7">
        <f t="shared" si="9"/>
        <v>1</v>
      </c>
      <c r="ED8" s="7">
        <f t="shared" si="9"/>
        <v>0</v>
      </c>
      <c r="EE8" s="7">
        <f t="shared" si="9"/>
        <v>0</v>
      </c>
      <c r="EF8" s="7">
        <f t="shared" si="9"/>
        <v>0</v>
      </c>
      <c r="EG8" s="7">
        <f t="shared" si="9"/>
        <v>0</v>
      </c>
      <c r="EH8" s="7">
        <f t="shared" si="9"/>
        <v>0</v>
      </c>
      <c r="EI8" s="7">
        <f t="shared" si="9"/>
        <v>1</v>
      </c>
      <c r="EJ8" s="7">
        <f t="shared" si="9"/>
        <v>0</v>
      </c>
      <c r="EK8" s="7">
        <f t="shared" si="9"/>
        <v>1</v>
      </c>
      <c r="EL8" s="7">
        <f t="shared" si="9"/>
        <v>0</v>
      </c>
      <c r="EM8" s="7">
        <f t="shared" si="9"/>
        <v>0</v>
      </c>
      <c r="EN8" s="7">
        <f t="shared" si="9"/>
        <v>0</v>
      </c>
      <c r="EO8" s="7">
        <f t="shared" si="9"/>
        <v>0</v>
      </c>
      <c r="EP8" s="7">
        <f t="shared" si="9"/>
        <v>0</v>
      </c>
      <c r="EQ8" s="7">
        <f t="shared" si="8"/>
        <v>1</v>
      </c>
      <c r="ER8" s="7">
        <f t="shared" si="7"/>
        <v>0</v>
      </c>
    </row>
    <row r="9" spans="1:290" ht="16.5" customHeight="1" x14ac:dyDescent="0.25">
      <c r="A9" s="7">
        <v>8</v>
      </c>
      <c r="B9" s="11" t="s">
        <v>744</v>
      </c>
      <c r="C9" s="12" t="s">
        <v>743</v>
      </c>
      <c r="D9" s="23" t="s">
        <v>742</v>
      </c>
      <c r="E9" s="11" t="s">
        <v>741</v>
      </c>
      <c r="F9" s="11" t="s">
        <v>990</v>
      </c>
      <c r="G9" s="11">
        <v>1</v>
      </c>
      <c r="H9" s="11">
        <v>2025</v>
      </c>
      <c r="I9" s="14" t="s">
        <v>806</v>
      </c>
      <c r="J9" s="7" t="str">
        <f t="shared" si="0"/>
        <v>PDF</v>
      </c>
      <c r="K9" s="9" t="s">
        <v>936</v>
      </c>
      <c r="L9" s="7">
        <v>1</v>
      </c>
      <c r="M9" s="36" t="s">
        <v>1095</v>
      </c>
      <c r="N9" s="44" t="s">
        <v>1102</v>
      </c>
      <c r="O9" s="36" t="s">
        <v>953</v>
      </c>
      <c r="P9" s="36" t="s">
        <v>1110</v>
      </c>
      <c r="Q9" s="8">
        <v>1</v>
      </c>
      <c r="R9" s="5">
        <f t="shared" si="1"/>
        <v>9</v>
      </c>
      <c r="S9" s="7">
        <f t="shared" si="5"/>
        <v>0</v>
      </c>
      <c r="T9" s="7">
        <f t="shared" si="10"/>
        <v>0</v>
      </c>
      <c r="U9" s="7">
        <f t="shared" si="10"/>
        <v>0</v>
      </c>
      <c r="V9" s="7">
        <f t="shared" si="10"/>
        <v>0</v>
      </c>
      <c r="W9" s="7">
        <f t="shared" si="10"/>
        <v>0</v>
      </c>
      <c r="X9" s="7">
        <f t="shared" si="10"/>
        <v>0</v>
      </c>
      <c r="Y9" s="7">
        <f t="shared" si="10"/>
        <v>0</v>
      </c>
      <c r="Z9" s="7">
        <f t="shared" si="10"/>
        <v>0</v>
      </c>
      <c r="AA9" s="7">
        <f t="shared" si="10"/>
        <v>0</v>
      </c>
      <c r="AB9" s="7">
        <f t="shared" si="10"/>
        <v>0</v>
      </c>
      <c r="AC9" s="7">
        <f t="shared" si="10"/>
        <v>0</v>
      </c>
      <c r="AD9" s="7">
        <f t="shared" si="10"/>
        <v>0</v>
      </c>
      <c r="AE9" s="7">
        <f t="shared" si="10"/>
        <v>0</v>
      </c>
      <c r="AF9" s="7">
        <f t="shared" si="10"/>
        <v>0</v>
      </c>
      <c r="AG9" s="7">
        <f t="shared" si="10"/>
        <v>0</v>
      </c>
      <c r="AH9" s="7">
        <f t="shared" si="10"/>
        <v>0</v>
      </c>
      <c r="AI9" s="7">
        <f t="shared" si="10"/>
        <v>0</v>
      </c>
      <c r="AJ9" s="7">
        <f t="shared" si="10"/>
        <v>0</v>
      </c>
      <c r="AK9" s="7">
        <f t="shared" si="10"/>
        <v>0</v>
      </c>
      <c r="AL9" s="7">
        <f t="shared" si="10"/>
        <v>0</v>
      </c>
      <c r="AM9" s="7">
        <f t="shared" si="10"/>
        <v>0</v>
      </c>
      <c r="AN9" s="7">
        <f t="shared" si="10"/>
        <v>0</v>
      </c>
      <c r="AO9" s="7">
        <f t="shared" si="10"/>
        <v>0</v>
      </c>
      <c r="AP9" s="7">
        <f t="shared" si="10"/>
        <v>0</v>
      </c>
      <c r="AQ9" s="7">
        <f t="shared" si="10"/>
        <v>0</v>
      </c>
      <c r="AR9" s="7">
        <f t="shared" si="10"/>
        <v>0</v>
      </c>
      <c r="AS9" s="7">
        <f t="shared" si="10"/>
        <v>0</v>
      </c>
      <c r="AT9" s="7">
        <f t="shared" si="10"/>
        <v>1</v>
      </c>
      <c r="AU9" s="7">
        <f t="shared" si="10"/>
        <v>0</v>
      </c>
      <c r="AV9" s="7">
        <f t="shared" si="10"/>
        <v>1</v>
      </c>
      <c r="AW9" s="7">
        <f t="shared" si="10"/>
        <v>0</v>
      </c>
      <c r="AX9" s="7">
        <f t="shared" si="10"/>
        <v>0</v>
      </c>
      <c r="AY9" s="7">
        <f t="shared" si="10"/>
        <v>0</v>
      </c>
      <c r="AZ9" s="7">
        <f t="shared" si="10"/>
        <v>0</v>
      </c>
      <c r="BA9" s="7">
        <f t="shared" si="10"/>
        <v>0</v>
      </c>
      <c r="BB9" s="7">
        <f t="shared" si="10"/>
        <v>0</v>
      </c>
      <c r="BC9" s="7">
        <f t="shared" si="10"/>
        <v>1</v>
      </c>
      <c r="BD9" s="7">
        <f t="shared" si="10"/>
        <v>1</v>
      </c>
      <c r="BE9" s="7">
        <f t="shared" si="10"/>
        <v>0</v>
      </c>
      <c r="BF9" s="7">
        <f t="shared" si="10"/>
        <v>0</v>
      </c>
      <c r="BG9" s="7">
        <f t="shared" si="10"/>
        <v>0</v>
      </c>
      <c r="BH9" s="7">
        <f t="shared" si="10"/>
        <v>0</v>
      </c>
      <c r="BI9" s="7">
        <f t="shared" si="10"/>
        <v>0</v>
      </c>
      <c r="BJ9" s="7">
        <f t="shared" si="10"/>
        <v>0</v>
      </c>
      <c r="BK9" s="7">
        <f t="shared" si="10"/>
        <v>0</v>
      </c>
      <c r="BL9" s="7">
        <f t="shared" si="10"/>
        <v>0</v>
      </c>
      <c r="BM9" s="7">
        <f t="shared" si="10"/>
        <v>0</v>
      </c>
      <c r="BN9" s="7">
        <f t="shared" si="10"/>
        <v>0</v>
      </c>
      <c r="BO9" s="7">
        <f t="shared" si="10"/>
        <v>0</v>
      </c>
      <c r="BP9" s="7">
        <f t="shared" si="10"/>
        <v>0</v>
      </c>
      <c r="BQ9" s="7">
        <f t="shared" si="10"/>
        <v>0</v>
      </c>
      <c r="BR9" s="7">
        <f t="shared" si="10"/>
        <v>0</v>
      </c>
      <c r="BS9" s="7">
        <f t="shared" si="10"/>
        <v>0</v>
      </c>
      <c r="BT9" s="7">
        <f t="shared" si="10"/>
        <v>0</v>
      </c>
      <c r="BU9" s="7">
        <f t="shared" si="10"/>
        <v>0</v>
      </c>
      <c r="BV9" s="7">
        <f t="shared" si="10"/>
        <v>0</v>
      </c>
      <c r="BW9" s="7">
        <f t="shared" si="10"/>
        <v>0</v>
      </c>
      <c r="BX9" s="7">
        <f t="shared" si="10"/>
        <v>0</v>
      </c>
      <c r="BY9" s="7">
        <f t="shared" si="10"/>
        <v>0</v>
      </c>
      <c r="BZ9" s="7">
        <f t="shared" si="10"/>
        <v>0</v>
      </c>
      <c r="CA9" s="7">
        <f t="shared" si="10"/>
        <v>0</v>
      </c>
      <c r="CB9" s="7">
        <f t="shared" si="10"/>
        <v>0</v>
      </c>
      <c r="CC9" s="7">
        <f t="shared" si="10"/>
        <v>0</v>
      </c>
      <c r="CD9" s="7">
        <f t="shared" si="10"/>
        <v>0</v>
      </c>
      <c r="CE9" s="7">
        <f t="shared" si="10"/>
        <v>0</v>
      </c>
      <c r="CF9" s="7">
        <f t="shared" si="9"/>
        <v>0</v>
      </c>
      <c r="CG9" s="7">
        <f t="shared" si="9"/>
        <v>0</v>
      </c>
      <c r="CH9" s="7">
        <f t="shared" si="9"/>
        <v>0</v>
      </c>
      <c r="CI9" s="7">
        <f t="shared" si="9"/>
        <v>0</v>
      </c>
      <c r="CJ9" s="7">
        <f t="shared" si="9"/>
        <v>0</v>
      </c>
      <c r="CK9" s="7">
        <f t="shared" si="9"/>
        <v>0</v>
      </c>
      <c r="CL9" s="7">
        <f t="shared" si="9"/>
        <v>0</v>
      </c>
      <c r="CM9" s="7">
        <f t="shared" si="9"/>
        <v>0</v>
      </c>
      <c r="CN9" s="7">
        <f t="shared" si="9"/>
        <v>0</v>
      </c>
      <c r="CO9" s="7">
        <f t="shared" si="9"/>
        <v>0</v>
      </c>
      <c r="CP9" s="7">
        <f t="shared" si="9"/>
        <v>0</v>
      </c>
      <c r="CQ9" s="7">
        <f t="shared" si="9"/>
        <v>0</v>
      </c>
      <c r="CR9" s="7">
        <f t="shared" si="9"/>
        <v>0</v>
      </c>
      <c r="CS9" s="7">
        <f t="shared" si="9"/>
        <v>0</v>
      </c>
      <c r="CT9" s="7">
        <f t="shared" si="9"/>
        <v>0</v>
      </c>
      <c r="CU9" s="7">
        <f t="shared" si="9"/>
        <v>0</v>
      </c>
      <c r="CV9" s="7">
        <f t="shared" si="9"/>
        <v>0</v>
      </c>
      <c r="CW9" s="7">
        <f t="shared" si="9"/>
        <v>0</v>
      </c>
      <c r="CX9" s="7">
        <f t="shared" si="9"/>
        <v>0</v>
      </c>
      <c r="CY9" s="7">
        <f t="shared" si="9"/>
        <v>0</v>
      </c>
      <c r="CZ9" s="7">
        <f t="shared" si="9"/>
        <v>0</v>
      </c>
      <c r="DA9" s="7">
        <f t="shared" si="9"/>
        <v>1</v>
      </c>
      <c r="DB9" s="7">
        <f t="shared" si="9"/>
        <v>0</v>
      </c>
      <c r="DC9" s="7">
        <f t="shared" si="9"/>
        <v>0</v>
      </c>
      <c r="DD9" s="7">
        <f t="shared" si="9"/>
        <v>1</v>
      </c>
      <c r="DE9" s="7">
        <f t="shared" si="9"/>
        <v>0</v>
      </c>
      <c r="DF9" s="7">
        <f t="shared" si="9"/>
        <v>1</v>
      </c>
      <c r="DG9" s="7">
        <f t="shared" si="9"/>
        <v>0</v>
      </c>
      <c r="DH9" s="7">
        <f t="shared" si="9"/>
        <v>0</v>
      </c>
      <c r="DI9" s="7">
        <f t="shared" si="9"/>
        <v>0</v>
      </c>
      <c r="DJ9" s="7">
        <f t="shared" si="9"/>
        <v>0</v>
      </c>
      <c r="DK9" s="7">
        <f t="shared" si="9"/>
        <v>0</v>
      </c>
      <c r="DL9" s="7">
        <f t="shared" si="9"/>
        <v>0</v>
      </c>
      <c r="DM9" s="7">
        <f t="shared" si="9"/>
        <v>0</v>
      </c>
      <c r="DN9" s="7">
        <f t="shared" si="9"/>
        <v>0</v>
      </c>
      <c r="DO9" s="7">
        <f t="shared" si="9"/>
        <v>0</v>
      </c>
      <c r="DP9" s="7">
        <f t="shared" si="9"/>
        <v>0</v>
      </c>
      <c r="DQ9" s="7">
        <f t="shared" si="9"/>
        <v>0</v>
      </c>
      <c r="DR9" s="7">
        <f t="shared" si="9"/>
        <v>0</v>
      </c>
      <c r="DS9" s="7">
        <f t="shared" si="9"/>
        <v>0</v>
      </c>
      <c r="DT9" s="7">
        <f t="shared" si="9"/>
        <v>0</v>
      </c>
      <c r="DU9" s="7">
        <f t="shared" si="9"/>
        <v>0</v>
      </c>
      <c r="DV9" s="7">
        <f t="shared" si="9"/>
        <v>0</v>
      </c>
      <c r="DW9" s="7">
        <f t="shared" si="9"/>
        <v>0</v>
      </c>
      <c r="DX9" s="7">
        <f t="shared" si="9"/>
        <v>0</v>
      </c>
      <c r="DY9" s="7">
        <f t="shared" si="9"/>
        <v>0</v>
      </c>
      <c r="DZ9" s="7">
        <f t="shared" si="9"/>
        <v>0</v>
      </c>
      <c r="EA9" s="7">
        <f t="shared" si="9"/>
        <v>0</v>
      </c>
      <c r="EB9" s="7">
        <f t="shared" si="9"/>
        <v>0</v>
      </c>
      <c r="EC9" s="7">
        <f t="shared" si="9"/>
        <v>1</v>
      </c>
      <c r="ED9" s="7">
        <f t="shared" si="9"/>
        <v>0</v>
      </c>
      <c r="EE9" s="7">
        <f t="shared" si="9"/>
        <v>0</v>
      </c>
      <c r="EF9" s="7">
        <f t="shared" si="9"/>
        <v>0</v>
      </c>
      <c r="EG9" s="7">
        <f t="shared" si="9"/>
        <v>0</v>
      </c>
      <c r="EH9" s="7">
        <f t="shared" si="9"/>
        <v>0</v>
      </c>
      <c r="EI9" s="7">
        <f t="shared" si="9"/>
        <v>0</v>
      </c>
      <c r="EJ9" s="7">
        <f t="shared" si="9"/>
        <v>1</v>
      </c>
      <c r="EK9" s="7">
        <f t="shared" si="9"/>
        <v>0</v>
      </c>
      <c r="EL9" s="7">
        <f t="shared" si="9"/>
        <v>0</v>
      </c>
      <c r="EM9" s="7">
        <f t="shared" si="9"/>
        <v>0</v>
      </c>
      <c r="EN9" s="7">
        <f t="shared" si="9"/>
        <v>0</v>
      </c>
      <c r="EO9" s="7">
        <f t="shared" si="9"/>
        <v>0</v>
      </c>
      <c r="EP9" s="7">
        <f t="shared" si="9"/>
        <v>0</v>
      </c>
      <c r="EQ9" s="7">
        <f t="shared" si="8"/>
        <v>0</v>
      </c>
      <c r="ER9" s="7">
        <f t="shared" si="7"/>
        <v>0</v>
      </c>
    </row>
    <row r="10" spans="1:290" ht="16.5" customHeight="1" x14ac:dyDescent="0.25">
      <c r="A10" s="7">
        <v>151</v>
      </c>
      <c r="B10" s="11" t="s">
        <v>184</v>
      </c>
      <c r="C10" s="12" t="s">
        <v>183</v>
      </c>
      <c r="D10" s="11" t="s">
        <v>182</v>
      </c>
      <c r="E10" s="11" t="s">
        <v>181</v>
      </c>
      <c r="F10" s="11" t="s">
        <v>1088</v>
      </c>
      <c r="G10" s="11">
        <v>1</v>
      </c>
      <c r="H10" s="11">
        <v>2020</v>
      </c>
      <c r="I10" s="14" t="s">
        <v>903</v>
      </c>
      <c r="J10" s="7" t="str">
        <f t="shared" si="0"/>
        <v>PDF</v>
      </c>
      <c r="K10" s="7" t="s">
        <v>936</v>
      </c>
      <c r="L10" s="7">
        <v>1</v>
      </c>
      <c r="M10" s="36" t="s">
        <v>1147</v>
      </c>
      <c r="N10" s="44" t="s">
        <v>1148</v>
      </c>
      <c r="O10" s="36" t="s">
        <v>1149</v>
      </c>
      <c r="P10" s="36" t="s">
        <v>1150</v>
      </c>
      <c r="Q10" s="8">
        <v>1</v>
      </c>
      <c r="R10" s="5">
        <f t="shared" si="1"/>
        <v>11</v>
      </c>
      <c r="S10" s="7">
        <f t="shared" si="5"/>
        <v>0</v>
      </c>
      <c r="T10" s="7">
        <f t="shared" si="10"/>
        <v>0</v>
      </c>
      <c r="U10" s="7">
        <f t="shared" si="10"/>
        <v>0</v>
      </c>
      <c r="V10" s="7">
        <f t="shared" si="10"/>
        <v>0</v>
      </c>
      <c r="W10" s="7">
        <f t="shared" si="10"/>
        <v>0</v>
      </c>
      <c r="X10" s="7">
        <f t="shared" si="10"/>
        <v>0</v>
      </c>
      <c r="Y10" s="7">
        <f t="shared" si="10"/>
        <v>0</v>
      </c>
      <c r="Z10" s="7">
        <f t="shared" si="10"/>
        <v>0</v>
      </c>
      <c r="AA10" s="7">
        <f t="shared" si="10"/>
        <v>0</v>
      </c>
      <c r="AB10" s="7">
        <f t="shared" si="10"/>
        <v>0</v>
      </c>
      <c r="AC10" s="7">
        <f t="shared" si="10"/>
        <v>0</v>
      </c>
      <c r="AD10" s="7">
        <f t="shared" si="10"/>
        <v>0</v>
      </c>
      <c r="AE10" s="7">
        <f t="shared" si="10"/>
        <v>0</v>
      </c>
      <c r="AF10" s="7">
        <f t="shared" si="10"/>
        <v>0</v>
      </c>
      <c r="AG10" s="7">
        <f t="shared" si="10"/>
        <v>0</v>
      </c>
      <c r="AH10" s="7">
        <f t="shared" si="10"/>
        <v>0</v>
      </c>
      <c r="AI10" s="7">
        <f t="shared" si="10"/>
        <v>0</v>
      </c>
      <c r="AJ10" s="7">
        <f t="shared" si="10"/>
        <v>0</v>
      </c>
      <c r="AK10" s="7">
        <f t="shared" si="10"/>
        <v>0</v>
      </c>
      <c r="AL10" s="7">
        <f t="shared" si="10"/>
        <v>0</v>
      </c>
      <c r="AM10" s="7">
        <f t="shared" si="10"/>
        <v>0</v>
      </c>
      <c r="AN10" s="7">
        <f t="shared" si="10"/>
        <v>1</v>
      </c>
      <c r="AO10" s="7">
        <f t="shared" si="10"/>
        <v>0</v>
      </c>
      <c r="AP10" s="7">
        <f t="shared" si="10"/>
        <v>0</v>
      </c>
      <c r="AQ10" s="7">
        <f t="shared" si="10"/>
        <v>0</v>
      </c>
      <c r="AR10" s="7">
        <f t="shared" si="10"/>
        <v>0</v>
      </c>
      <c r="AS10" s="7">
        <f t="shared" si="10"/>
        <v>0</v>
      </c>
      <c r="AT10" s="7">
        <f t="shared" si="10"/>
        <v>1</v>
      </c>
      <c r="AU10" s="7">
        <f t="shared" si="10"/>
        <v>0</v>
      </c>
      <c r="AV10" s="7">
        <f t="shared" si="10"/>
        <v>0</v>
      </c>
      <c r="AW10" s="7">
        <f t="shared" si="10"/>
        <v>0</v>
      </c>
      <c r="AX10" s="7">
        <f t="shared" si="10"/>
        <v>0</v>
      </c>
      <c r="AY10" s="7">
        <f t="shared" si="10"/>
        <v>0</v>
      </c>
      <c r="AZ10" s="7">
        <f t="shared" si="10"/>
        <v>1</v>
      </c>
      <c r="BA10" s="7">
        <f t="shared" si="10"/>
        <v>0</v>
      </c>
      <c r="BB10" s="7">
        <f t="shared" si="10"/>
        <v>0</v>
      </c>
      <c r="BC10" s="7">
        <f t="shared" si="10"/>
        <v>0</v>
      </c>
      <c r="BD10" s="7">
        <f t="shared" si="10"/>
        <v>0</v>
      </c>
      <c r="BE10" s="7">
        <f t="shared" si="10"/>
        <v>0</v>
      </c>
      <c r="BF10" s="7">
        <f t="shared" si="10"/>
        <v>0</v>
      </c>
      <c r="BG10" s="7">
        <f t="shared" si="10"/>
        <v>0</v>
      </c>
      <c r="BH10" s="7">
        <f t="shared" si="10"/>
        <v>0</v>
      </c>
      <c r="BI10" s="7">
        <f t="shared" si="10"/>
        <v>0</v>
      </c>
      <c r="BJ10" s="7">
        <f t="shared" si="10"/>
        <v>0</v>
      </c>
      <c r="BK10" s="7">
        <f t="shared" si="10"/>
        <v>0</v>
      </c>
      <c r="BL10" s="7">
        <f t="shared" si="10"/>
        <v>0</v>
      </c>
      <c r="BM10" s="7">
        <f t="shared" si="10"/>
        <v>0</v>
      </c>
      <c r="BN10" s="7">
        <f t="shared" si="10"/>
        <v>0</v>
      </c>
      <c r="BO10" s="7">
        <f t="shared" si="10"/>
        <v>0</v>
      </c>
      <c r="BP10" s="7">
        <f t="shared" si="10"/>
        <v>0</v>
      </c>
      <c r="BQ10" s="7">
        <f t="shared" si="10"/>
        <v>0</v>
      </c>
      <c r="BR10" s="7">
        <f t="shared" si="10"/>
        <v>1</v>
      </c>
      <c r="BS10" s="7">
        <f t="shared" si="10"/>
        <v>0</v>
      </c>
      <c r="BT10" s="7">
        <f t="shared" si="10"/>
        <v>0</v>
      </c>
      <c r="BU10" s="7">
        <f t="shared" si="10"/>
        <v>0</v>
      </c>
      <c r="BV10" s="7">
        <f t="shared" si="10"/>
        <v>0</v>
      </c>
      <c r="BW10" s="7">
        <f t="shared" si="10"/>
        <v>0</v>
      </c>
      <c r="BX10" s="7">
        <f t="shared" si="10"/>
        <v>0</v>
      </c>
      <c r="BY10" s="7">
        <f t="shared" si="10"/>
        <v>0</v>
      </c>
      <c r="BZ10" s="7">
        <f t="shared" si="10"/>
        <v>0</v>
      </c>
      <c r="CA10" s="7">
        <f t="shared" si="10"/>
        <v>0</v>
      </c>
      <c r="CB10" s="7">
        <f t="shared" si="10"/>
        <v>0</v>
      </c>
      <c r="CC10" s="7">
        <f t="shared" si="10"/>
        <v>0</v>
      </c>
      <c r="CD10" s="7">
        <f t="shared" si="10"/>
        <v>0</v>
      </c>
      <c r="CE10" s="7">
        <f t="shared" si="10"/>
        <v>1</v>
      </c>
      <c r="CF10" s="7">
        <f t="shared" si="9"/>
        <v>1</v>
      </c>
      <c r="CG10" s="7">
        <f t="shared" si="9"/>
        <v>1</v>
      </c>
      <c r="CH10" s="7">
        <f t="shared" si="9"/>
        <v>0</v>
      </c>
      <c r="CI10" s="7">
        <f t="shared" si="9"/>
        <v>0</v>
      </c>
      <c r="CJ10" s="7">
        <f t="shared" si="9"/>
        <v>0</v>
      </c>
      <c r="CK10" s="7">
        <f t="shared" si="9"/>
        <v>0</v>
      </c>
      <c r="CL10" s="7">
        <f t="shared" si="9"/>
        <v>0</v>
      </c>
      <c r="CM10" s="7">
        <f t="shared" si="9"/>
        <v>0</v>
      </c>
      <c r="CN10" s="7">
        <f t="shared" si="9"/>
        <v>0</v>
      </c>
      <c r="CO10" s="7">
        <f t="shared" si="9"/>
        <v>0</v>
      </c>
      <c r="CP10" s="7">
        <f t="shared" si="9"/>
        <v>0</v>
      </c>
      <c r="CQ10" s="7">
        <f t="shared" si="9"/>
        <v>0</v>
      </c>
      <c r="CR10" s="7">
        <f t="shared" si="9"/>
        <v>0</v>
      </c>
      <c r="CS10" s="7">
        <f t="shared" si="9"/>
        <v>0</v>
      </c>
      <c r="CT10" s="7">
        <f t="shared" si="9"/>
        <v>0</v>
      </c>
      <c r="CU10" s="7">
        <f t="shared" si="9"/>
        <v>0</v>
      </c>
      <c r="CV10" s="7">
        <f t="shared" si="9"/>
        <v>0</v>
      </c>
      <c r="CW10" s="7">
        <f t="shared" si="9"/>
        <v>0</v>
      </c>
      <c r="CX10" s="7">
        <f t="shared" si="9"/>
        <v>0</v>
      </c>
      <c r="CY10" s="7">
        <f t="shared" si="9"/>
        <v>0</v>
      </c>
      <c r="CZ10" s="7">
        <f t="shared" si="9"/>
        <v>0</v>
      </c>
      <c r="DA10" s="7">
        <f t="shared" si="9"/>
        <v>1</v>
      </c>
      <c r="DB10" s="7">
        <f t="shared" si="9"/>
        <v>0</v>
      </c>
      <c r="DC10" s="7">
        <f t="shared" si="9"/>
        <v>0</v>
      </c>
      <c r="DD10" s="7">
        <f t="shared" si="9"/>
        <v>0</v>
      </c>
      <c r="DE10" s="7">
        <f t="shared" si="9"/>
        <v>0</v>
      </c>
      <c r="DF10" s="7">
        <f t="shared" si="9"/>
        <v>0</v>
      </c>
      <c r="DG10" s="7">
        <f t="shared" si="9"/>
        <v>1</v>
      </c>
      <c r="DH10" s="7">
        <f t="shared" si="9"/>
        <v>1</v>
      </c>
      <c r="DI10" s="7">
        <f t="shared" si="9"/>
        <v>0</v>
      </c>
      <c r="DJ10" s="7">
        <f t="shared" si="9"/>
        <v>0</v>
      </c>
      <c r="DK10" s="7">
        <f t="shared" si="9"/>
        <v>0</v>
      </c>
      <c r="DL10" s="7">
        <f t="shared" si="9"/>
        <v>0</v>
      </c>
      <c r="DM10" s="7">
        <f t="shared" si="9"/>
        <v>0</v>
      </c>
      <c r="DN10" s="7">
        <f t="shared" si="9"/>
        <v>0</v>
      </c>
      <c r="DO10" s="7">
        <f t="shared" si="9"/>
        <v>0</v>
      </c>
      <c r="DP10" s="7">
        <f t="shared" si="9"/>
        <v>0</v>
      </c>
      <c r="DQ10" s="7">
        <f t="shared" si="9"/>
        <v>0</v>
      </c>
      <c r="DR10" s="7">
        <f t="shared" si="9"/>
        <v>0</v>
      </c>
      <c r="DS10" s="7">
        <f t="shared" si="9"/>
        <v>0</v>
      </c>
      <c r="DT10" s="7">
        <f t="shared" si="9"/>
        <v>0</v>
      </c>
      <c r="DU10" s="7">
        <f t="shared" si="9"/>
        <v>0</v>
      </c>
      <c r="DV10" s="7">
        <f t="shared" si="9"/>
        <v>0</v>
      </c>
      <c r="DW10" s="7">
        <f t="shared" si="9"/>
        <v>0</v>
      </c>
      <c r="DX10" s="7">
        <f t="shared" si="9"/>
        <v>0</v>
      </c>
      <c r="DY10" s="7">
        <f t="shared" si="9"/>
        <v>0</v>
      </c>
      <c r="DZ10" s="7">
        <f t="shared" si="9"/>
        <v>0</v>
      </c>
      <c r="EA10" s="7">
        <f t="shared" si="9"/>
        <v>0</v>
      </c>
      <c r="EB10" s="7">
        <f t="shared" si="9"/>
        <v>0</v>
      </c>
      <c r="EC10" s="7">
        <f t="shared" si="9"/>
        <v>0</v>
      </c>
      <c r="ED10" s="7">
        <f t="shared" si="9"/>
        <v>0</v>
      </c>
      <c r="EE10" s="7">
        <f t="shared" si="9"/>
        <v>0</v>
      </c>
      <c r="EF10" s="7">
        <f t="shared" si="9"/>
        <v>0</v>
      </c>
      <c r="EG10" s="7">
        <f t="shared" si="9"/>
        <v>0</v>
      </c>
      <c r="EH10" s="7">
        <f t="shared" si="9"/>
        <v>0</v>
      </c>
      <c r="EI10" s="7">
        <f t="shared" si="9"/>
        <v>0</v>
      </c>
      <c r="EJ10" s="7">
        <f t="shared" si="9"/>
        <v>1</v>
      </c>
      <c r="EK10" s="7">
        <f t="shared" si="9"/>
        <v>0</v>
      </c>
      <c r="EL10" s="7">
        <f t="shared" si="9"/>
        <v>0</v>
      </c>
      <c r="EM10" s="7">
        <f t="shared" si="9"/>
        <v>0</v>
      </c>
      <c r="EN10" s="7">
        <f t="shared" si="9"/>
        <v>0</v>
      </c>
      <c r="EO10" s="7">
        <f t="shared" si="9"/>
        <v>0</v>
      </c>
      <c r="EP10" s="7">
        <f t="shared" si="9"/>
        <v>0</v>
      </c>
      <c r="EQ10" s="7">
        <f t="shared" si="8"/>
        <v>0</v>
      </c>
      <c r="ER10" s="7">
        <f t="shared" si="7"/>
        <v>0</v>
      </c>
    </row>
    <row r="11" spans="1:290" ht="16.5" customHeight="1" x14ac:dyDescent="0.25">
      <c r="A11" s="7">
        <v>157</v>
      </c>
      <c r="B11" s="11" t="s">
        <v>160</v>
      </c>
      <c r="C11" s="12" t="s">
        <v>159</v>
      </c>
      <c r="D11" s="23" t="s">
        <v>158</v>
      </c>
      <c r="E11" s="11" t="s">
        <v>157</v>
      </c>
      <c r="F11" s="11" t="s">
        <v>1082</v>
      </c>
      <c r="G11" s="11">
        <v>1</v>
      </c>
      <c r="H11" s="11">
        <v>2019</v>
      </c>
      <c r="I11" s="14" t="s">
        <v>906</v>
      </c>
      <c r="J11" s="7" t="str">
        <f t="shared" si="0"/>
        <v>PDF</v>
      </c>
      <c r="K11" s="9" t="s">
        <v>937</v>
      </c>
      <c r="L11" s="7">
        <v>1</v>
      </c>
      <c r="M11" s="37" t="s">
        <v>1222</v>
      </c>
      <c r="N11" s="43" t="s">
        <v>1682</v>
      </c>
      <c r="O11" s="9" t="s">
        <v>1207</v>
      </c>
      <c r="P11" s="37" t="s">
        <v>1223</v>
      </c>
      <c r="Q11" s="7">
        <v>1</v>
      </c>
      <c r="R11" s="5">
        <f t="shared" si="1"/>
        <v>12</v>
      </c>
      <c r="S11" s="7">
        <f t="shared" si="5"/>
        <v>0</v>
      </c>
      <c r="T11" s="7">
        <f t="shared" si="10"/>
        <v>0</v>
      </c>
      <c r="U11" s="7">
        <f t="shared" si="10"/>
        <v>0</v>
      </c>
      <c r="V11" s="7">
        <f t="shared" si="10"/>
        <v>0</v>
      </c>
      <c r="W11" s="7">
        <f t="shared" si="10"/>
        <v>0</v>
      </c>
      <c r="X11" s="7">
        <f t="shared" si="10"/>
        <v>0</v>
      </c>
      <c r="Y11" s="7">
        <f t="shared" si="10"/>
        <v>0</v>
      </c>
      <c r="Z11" s="7">
        <f t="shared" si="10"/>
        <v>0</v>
      </c>
      <c r="AA11" s="7">
        <f t="shared" si="10"/>
        <v>0</v>
      </c>
      <c r="AB11" s="7">
        <f t="shared" si="10"/>
        <v>0</v>
      </c>
      <c r="AC11" s="7">
        <f t="shared" si="10"/>
        <v>0</v>
      </c>
      <c r="AD11" s="7">
        <f t="shared" si="10"/>
        <v>0</v>
      </c>
      <c r="AE11" s="7">
        <f t="shared" si="10"/>
        <v>0</v>
      </c>
      <c r="AF11" s="7">
        <f t="shared" si="10"/>
        <v>0</v>
      </c>
      <c r="AG11" s="7">
        <f t="shared" si="10"/>
        <v>0</v>
      </c>
      <c r="AH11" s="7">
        <f t="shared" si="10"/>
        <v>0</v>
      </c>
      <c r="AI11" s="7">
        <f t="shared" si="10"/>
        <v>0</v>
      </c>
      <c r="AJ11" s="7">
        <f t="shared" si="10"/>
        <v>0</v>
      </c>
      <c r="AK11" s="7">
        <f t="shared" si="10"/>
        <v>0</v>
      </c>
      <c r="AL11" s="7">
        <f t="shared" si="10"/>
        <v>0</v>
      </c>
      <c r="AM11" s="7">
        <f t="shared" si="10"/>
        <v>0</v>
      </c>
      <c r="AN11" s="7">
        <f t="shared" si="10"/>
        <v>0</v>
      </c>
      <c r="AO11" s="7">
        <f t="shared" si="10"/>
        <v>0</v>
      </c>
      <c r="AP11" s="7">
        <f t="shared" si="10"/>
        <v>0</v>
      </c>
      <c r="AQ11" s="7">
        <f t="shared" si="10"/>
        <v>0</v>
      </c>
      <c r="AR11" s="7">
        <f t="shared" si="10"/>
        <v>0</v>
      </c>
      <c r="AS11" s="7">
        <f t="shared" si="10"/>
        <v>0</v>
      </c>
      <c r="AT11" s="7">
        <f t="shared" si="10"/>
        <v>1</v>
      </c>
      <c r="AU11" s="7">
        <f t="shared" si="10"/>
        <v>0</v>
      </c>
      <c r="AV11" s="7">
        <f t="shared" si="10"/>
        <v>0</v>
      </c>
      <c r="AW11" s="7">
        <f t="shared" si="10"/>
        <v>0</v>
      </c>
      <c r="AX11" s="7">
        <f t="shared" si="10"/>
        <v>0</v>
      </c>
      <c r="AY11" s="7">
        <f t="shared" si="10"/>
        <v>0</v>
      </c>
      <c r="AZ11" s="7">
        <f t="shared" si="10"/>
        <v>0</v>
      </c>
      <c r="BA11" s="7">
        <f t="shared" si="10"/>
        <v>0</v>
      </c>
      <c r="BB11" s="7">
        <f t="shared" si="10"/>
        <v>0</v>
      </c>
      <c r="BC11" s="7">
        <f t="shared" si="10"/>
        <v>0</v>
      </c>
      <c r="BD11" s="7">
        <f t="shared" si="10"/>
        <v>0</v>
      </c>
      <c r="BE11" s="7">
        <f t="shared" si="10"/>
        <v>0</v>
      </c>
      <c r="BF11" s="7">
        <f t="shared" si="10"/>
        <v>0</v>
      </c>
      <c r="BG11" s="7">
        <f t="shared" si="10"/>
        <v>0</v>
      </c>
      <c r="BH11" s="7">
        <f t="shared" si="10"/>
        <v>0</v>
      </c>
      <c r="BI11" s="7">
        <f t="shared" si="10"/>
        <v>0</v>
      </c>
      <c r="BJ11" s="7">
        <f t="shared" si="10"/>
        <v>0</v>
      </c>
      <c r="BK11" s="7">
        <f t="shared" si="10"/>
        <v>0</v>
      </c>
      <c r="BL11" s="7">
        <f t="shared" si="10"/>
        <v>0</v>
      </c>
      <c r="BM11" s="7">
        <f t="shared" si="10"/>
        <v>0</v>
      </c>
      <c r="BN11" s="7">
        <f t="shared" si="10"/>
        <v>1</v>
      </c>
      <c r="BO11" s="7">
        <f t="shared" si="10"/>
        <v>0</v>
      </c>
      <c r="BP11" s="7">
        <f t="shared" si="10"/>
        <v>0</v>
      </c>
      <c r="BQ11" s="7">
        <f t="shared" si="10"/>
        <v>0</v>
      </c>
      <c r="BR11" s="7">
        <f t="shared" si="10"/>
        <v>0</v>
      </c>
      <c r="BS11" s="7">
        <f t="shared" si="10"/>
        <v>0</v>
      </c>
      <c r="BT11" s="7">
        <f t="shared" si="10"/>
        <v>0</v>
      </c>
      <c r="BU11" s="7">
        <f t="shared" si="10"/>
        <v>0</v>
      </c>
      <c r="BV11" s="7">
        <f t="shared" si="10"/>
        <v>1</v>
      </c>
      <c r="BW11" s="7">
        <f t="shared" si="10"/>
        <v>1</v>
      </c>
      <c r="BX11" s="7">
        <f t="shared" si="10"/>
        <v>0</v>
      </c>
      <c r="BY11" s="7">
        <f t="shared" si="10"/>
        <v>1</v>
      </c>
      <c r="BZ11" s="7">
        <f t="shared" si="10"/>
        <v>1</v>
      </c>
      <c r="CA11" s="7">
        <f t="shared" si="10"/>
        <v>0</v>
      </c>
      <c r="CB11" s="7">
        <f t="shared" si="10"/>
        <v>0</v>
      </c>
      <c r="CC11" s="7">
        <f t="shared" si="10"/>
        <v>0</v>
      </c>
      <c r="CD11" s="7">
        <f t="shared" si="10"/>
        <v>0</v>
      </c>
      <c r="CE11" s="7">
        <f t="shared" ref="CE11:EP14" si="11">COUNTIF($N11,"*"&amp;TRIM(CE$1)&amp;"*")</f>
        <v>0</v>
      </c>
      <c r="CF11" s="7">
        <f t="shared" si="11"/>
        <v>0</v>
      </c>
      <c r="CG11" s="7">
        <f t="shared" si="11"/>
        <v>0</v>
      </c>
      <c r="CH11" s="7">
        <f t="shared" si="11"/>
        <v>0</v>
      </c>
      <c r="CI11" s="7">
        <f t="shared" si="11"/>
        <v>0</v>
      </c>
      <c r="CJ11" s="7">
        <f t="shared" si="11"/>
        <v>0</v>
      </c>
      <c r="CK11" s="7">
        <f t="shared" si="11"/>
        <v>0</v>
      </c>
      <c r="CL11" s="7">
        <f t="shared" si="11"/>
        <v>0</v>
      </c>
      <c r="CM11" s="7">
        <f t="shared" si="11"/>
        <v>0</v>
      </c>
      <c r="CN11" s="7">
        <f t="shared" si="11"/>
        <v>0</v>
      </c>
      <c r="CO11" s="7">
        <f t="shared" si="11"/>
        <v>0</v>
      </c>
      <c r="CP11" s="7">
        <f t="shared" si="11"/>
        <v>0</v>
      </c>
      <c r="CQ11" s="7">
        <f t="shared" si="11"/>
        <v>0</v>
      </c>
      <c r="CR11" s="7">
        <f t="shared" si="11"/>
        <v>0</v>
      </c>
      <c r="CS11" s="7">
        <f t="shared" si="11"/>
        <v>0</v>
      </c>
      <c r="CT11" s="7">
        <f t="shared" si="11"/>
        <v>0</v>
      </c>
      <c r="CU11" s="7">
        <f t="shared" si="11"/>
        <v>0</v>
      </c>
      <c r="CV11" s="7">
        <f t="shared" si="11"/>
        <v>0</v>
      </c>
      <c r="CW11" s="7">
        <f t="shared" si="11"/>
        <v>0</v>
      </c>
      <c r="CX11" s="7">
        <f t="shared" si="11"/>
        <v>0</v>
      </c>
      <c r="CY11" s="7">
        <f t="shared" si="11"/>
        <v>0</v>
      </c>
      <c r="CZ11" s="7">
        <f t="shared" si="11"/>
        <v>0</v>
      </c>
      <c r="DA11" s="7">
        <f t="shared" si="11"/>
        <v>1</v>
      </c>
      <c r="DB11" s="7">
        <f t="shared" si="11"/>
        <v>0</v>
      </c>
      <c r="DC11" s="7">
        <f t="shared" si="11"/>
        <v>0</v>
      </c>
      <c r="DD11" s="7">
        <f t="shared" si="11"/>
        <v>1</v>
      </c>
      <c r="DE11" s="7">
        <f t="shared" si="11"/>
        <v>0</v>
      </c>
      <c r="DF11" s="7">
        <f t="shared" si="11"/>
        <v>0</v>
      </c>
      <c r="DG11" s="7">
        <f t="shared" si="11"/>
        <v>0</v>
      </c>
      <c r="DH11" s="7">
        <f t="shared" si="11"/>
        <v>0</v>
      </c>
      <c r="DI11" s="7">
        <f t="shared" si="11"/>
        <v>0</v>
      </c>
      <c r="DJ11" s="7">
        <f t="shared" si="11"/>
        <v>0</v>
      </c>
      <c r="DK11" s="7">
        <f t="shared" si="11"/>
        <v>0</v>
      </c>
      <c r="DL11" s="7">
        <f t="shared" si="11"/>
        <v>0</v>
      </c>
      <c r="DM11" s="7">
        <f t="shared" si="11"/>
        <v>0</v>
      </c>
      <c r="DN11" s="7">
        <f t="shared" si="11"/>
        <v>0</v>
      </c>
      <c r="DO11" s="7">
        <f t="shared" si="11"/>
        <v>0</v>
      </c>
      <c r="DP11" s="7">
        <f t="shared" si="11"/>
        <v>0</v>
      </c>
      <c r="DQ11" s="7">
        <f t="shared" si="11"/>
        <v>1</v>
      </c>
      <c r="DR11" s="7">
        <f t="shared" si="11"/>
        <v>1</v>
      </c>
      <c r="DS11" s="7">
        <f t="shared" si="11"/>
        <v>0</v>
      </c>
      <c r="DT11" s="7">
        <f t="shared" si="11"/>
        <v>0</v>
      </c>
      <c r="DU11" s="7">
        <f t="shared" si="11"/>
        <v>0</v>
      </c>
      <c r="DV11" s="7">
        <f t="shared" si="11"/>
        <v>0</v>
      </c>
      <c r="DW11" s="7">
        <f t="shared" si="11"/>
        <v>1</v>
      </c>
      <c r="DX11" s="7">
        <f t="shared" si="11"/>
        <v>0</v>
      </c>
      <c r="DY11" s="7">
        <f t="shared" si="11"/>
        <v>0</v>
      </c>
      <c r="DZ11" s="7">
        <f t="shared" si="11"/>
        <v>0</v>
      </c>
      <c r="EA11" s="7">
        <f t="shared" si="11"/>
        <v>0</v>
      </c>
      <c r="EB11" s="7">
        <f t="shared" si="11"/>
        <v>0</v>
      </c>
      <c r="EC11" s="7">
        <f t="shared" si="11"/>
        <v>0</v>
      </c>
      <c r="ED11" s="7">
        <f t="shared" si="11"/>
        <v>0</v>
      </c>
      <c r="EE11" s="7">
        <f t="shared" si="11"/>
        <v>0</v>
      </c>
      <c r="EF11" s="7">
        <f t="shared" si="11"/>
        <v>0</v>
      </c>
      <c r="EG11" s="7">
        <f t="shared" si="11"/>
        <v>0</v>
      </c>
      <c r="EH11" s="7">
        <f t="shared" si="11"/>
        <v>0</v>
      </c>
      <c r="EI11" s="7">
        <f t="shared" si="11"/>
        <v>0</v>
      </c>
      <c r="EJ11" s="7">
        <f t="shared" si="11"/>
        <v>1</v>
      </c>
      <c r="EK11" s="7">
        <f t="shared" si="11"/>
        <v>0</v>
      </c>
      <c r="EL11" s="7">
        <f t="shared" si="11"/>
        <v>0</v>
      </c>
      <c r="EM11" s="7">
        <f t="shared" si="11"/>
        <v>0</v>
      </c>
      <c r="EN11" s="7">
        <f t="shared" si="11"/>
        <v>0</v>
      </c>
      <c r="EO11" s="7">
        <f t="shared" si="11"/>
        <v>0</v>
      </c>
      <c r="EP11" s="7">
        <f t="shared" si="11"/>
        <v>0</v>
      </c>
      <c r="EQ11" s="7">
        <f t="shared" si="8"/>
        <v>0</v>
      </c>
      <c r="ER11" s="7">
        <f t="shared" si="7"/>
        <v>1</v>
      </c>
    </row>
    <row r="12" spans="1:290" ht="16.5" customHeight="1" x14ac:dyDescent="0.25">
      <c r="A12" s="7">
        <v>165</v>
      </c>
      <c r="B12" s="11" t="s">
        <v>129</v>
      </c>
      <c r="C12" s="12" t="s">
        <v>128</v>
      </c>
      <c r="D12" s="23" t="s">
        <v>127</v>
      </c>
      <c r="E12" s="11" t="s">
        <v>126</v>
      </c>
      <c r="F12" s="11" t="s">
        <v>1065</v>
      </c>
      <c r="G12" s="11">
        <v>1</v>
      </c>
      <c r="H12" s="11">
        <v>2019</v>
      </c>
      <c r="I12" s="14" t="s">
        <v>912</v>
      </c>
      <c r="J12" s="7" t="str">
        <f t="shared" si="0"/>
        <v>PDF</v>
      </c>
      <c r="K12" s="9" t="s">
        <v>937</v>
      </c>
      <c r="L12" s="7">
        <v>1</v>
      </c>
      <c r="M12" s="37" t="s">
        <v>1230</v>
      </c>
      <c r="N12" s="43" t="s">
        <v>1693</v>
      </c>
      <c r="O12" s="9" t="s">
        <v>1207</v>
      </c>
      <c r="P12" s="37" t="s">
        <v>1231</v>
      </c>
      <c r="Q12" s="7">
        <v>1</v>
      </c>
      <c r="R12" s="5">
        <f t="shared" si="1"/>
        <v>12</v>
      </c>
      <c r="S12" s="7">
        <f t="shared" si="5"/>
        <v>0</v>
      </c>
      <c r="T12" s="7">
        <f t="shared" ref="T12:CE15" si="12">COUNTIF($N12,"*"&amp;TRIM(T$1)&amp;"*")</f>
        <v>0</v>
      </c>
      <c r="U12" s="7">
        <f t="shared" si="12"/>
        <v>0</v>
      </c>
      <c r="V12" s="7">
        <f t="shared" si="12"/>
        <v>0</v>
      </c>
      <c r="W12" s="7">
        <f t="shared" si="12"/>
        <v>0</v>
      </c>
      <c r="X12" s="7">
        <f t="shared" si="12"/>
        <v>0</v>
      </c>
      <c r="Y12" s="7">
        <f t="shared" si="12"/>
        <v>0</v>
      </c>
      <c r="Z12" s="7">
        <f t="shared" si="12"/>
        <v>0</v>
      </c>
      <c r="AA12" s="7">
        <f t="shared" si="12"/>
        <v>0</v>
      </c>
      <c r="AB12" s="7">
        <f t="shared" si="12"/>
        <v>0</v>
      </c>
      <c r="AC12" s="7">
        <f t="shared" si="12"/>
        <v>0</v>
      </c>
      <c r="AD12" s="7">
        <f t="shared" si="12"/>
        <v>0</v>
      </c>
      <c r="AE12" s="7">
        <f t="shared" si="12"/>
        <v>0</v>
      </c>
      <c r="AF12" s="7">
        <f t="shared" si="12"/>
        <v>0</v>
      </c>
      <c r="AG12" s="7">
        <f t="shared" si="12"/>
        <v>0</v>
      </c>
      <c r="AH12" s="7">
        <f t="shared" si="12"/>
        <v>0</v>
      </c>
      <c r="AI12" s="7">
        <f t="shared" si="12"/>
        <v>0</v>
      </c>
      <c r="AJ12" s="7">
        <f t="shared" si="12"/>
        <v>0</v>
      </c>
      <c r="AK12" s="7">
        <f t="shared" si="12"/>
        <v>0</v>
      </c>
      <c r="AL12" s="7">
        <f t="shared" si="12"/>
        <v>0</v>
      </c>
      <c r="AM12" s="7">
        <f t="shared" si="12"/>
        <v>0</v>
      </c>
      <c r="AN12" s="7">
        <f t="shared" si="12"/>
        <v>1</v>
      </c>
      <c r="AO12" s="7">
        <f t="shared" si="12"/>
        <v>1</v>
      </c>
      <c r="AP12" s="7">
        <f t="shared" si="12"/>
        <v>0</v>
      </c>
      <c r="AQ12" s="7">
        <f t="shared" si="12"/>
        <v>0</v>
      </c>
      <c r="AR12" s="7">
        <f t="shared" si="12"/>
        <v>0</v>
      </c>
      <c r="AS12" s="7">
        <f t="shared" si="12"/>
        <v>0</v>
      </c>
      <c r="AT12" s="7">
        <f t="shared" si="12"/>
        <v>1</v>
      </c>
      <c r="AU12" s="7">
        <f t="shared" si="12"/>
        <v>0</v>
      </c>
      <c r="AV12" s="7">
        <f t="shared" si="12"/>
        <v>0</v>
      </c>
      <c r="AW12" s="7">
        <f t="shared" si="12"/>
        <v>0</v>
      </c>
      <c r="AX12" s="7">
        <f t="shared" si="12"/>
        <v>0</v>
      </c>
      <c r="AY12" s="7">
        <f t="shared" si="12"/>
        <v>0</v>
      </c>
      <c r="AZ12" s="7">
        <f t="shared" si="12"/>
        <v>1</v>
      </c>
      <c r="BA12" s="7">
        <f t="shared" si="12"/>
        <v>0</v>
      </c>
      <c r="BB12" s="7">
        <f t="shared" si="12"/>
        <v>0</v>
      </c>
      <c r="BC12" s="7">
        <f t="shared" si="12"/>
        <v>1</v>
      </c>
      <c r="BD12" s="7">
        <f t="shared" si="12"/>
        <v>1</v>
      </c>
      <c r="BE12" s="7">
        <f t="shared" si="12"/>
        <v>1</v>
      </c>
      <c r="BF12" s="7">
        <f t="shared" si="12"/>
        <v>0</v>
      </c>
      <c r="BG12" s="7">
        <f t="shared" si="12"/>
        <v>0</v>
      </c>
      <c r="BH12" s="7">
        <f t="shared" si="12"/>
        <v>0</v>
      </c>
      <c r="BI12" s="7">
        <f t="shared" si="12"/>
        <v>0</v>
      </c>
      <c r="BJ12" s="7">
        <f t="shared" si="12"/>
        <v>0</v>
      </c>
      <c r="BK12" s="7">
        <f t="shared" si="12"/>
        <v>0</v>
      </c>
      <c r="BL12" s="7">
        <f t="shared" si="12"/>
        <v>0</v>
      </c>
      <c r="BM12" s="7">
        <f t="shared" si="12"/>
        <v>0</v>
      </c>
      <c r="BN12" s="7">
        <f t="shared" si="12"/>
        <v>0</v>
      </c>
      <c r="BO12" s="7">
        <f t="shared" si="12"/>
        <v>0</v>
      </c>
      <c r="BP12" s="7">
        <f t="shared" si="12"/>
        <v>0</v>
      </c>
      <c r="BQ12" s="7">
        <f t="shared" si="12"/>
        <v>0</v>
      </c>
      <c r="BR12" s="7">
        <f t="shared" si="12"/>
        <v>0</v>
      </c>
      <c r="BS12" s="7">
        <f t="shared" si="12"/>
        <v>0</v>
      </c>
      <c r="BT12" s="7">
        <f t="shared" si="12"/>
        <v>0</v>
      </c>
      <c r="BU12" s="7">
        <f t="shared" si="12"/>
        <v>0</v>
      </c>
      <c r="BV12" s="7">
        <f t="shared" si="12"/>
        <v>0</v>
      </c>
      <c r="BW12" s="7">
        <f t="shared" si="12"/>
        <v>0</v>
      </c>
      <c r="BX12" s="7">
        <f t="shared" si="12"/>
        <v>0</v>
      </c>
      <c r="BY12" s="7">
        <f t="shared" si="12"/>
        <v>0</v>
      </c>
      <c r="BZ12" s="7">
        <f t="shared" si="12"/>
        <v>0</v>
      </c>
      <c r="CA12" s="7">
        <f t="shared" si="12"/>
        <v>0</v>
      </c>
      <c r="CB12" s="7">
        <f t="shared" si="12"/>
        <v>0</v>
      </c>
      <c r="CC12" s="7">
        <f t="shared" si="12"/>
        <v>0</v>
      </c>
      <c r="CD12" s="7">
        <f t="shared" si="12"/>
        <v>0</v>
      </c>
      <c r="CE12" s="7">
        <f t="shared" si="12"/>
        <v>1</v>
      </c>
      <c r="CF12" s="7">
        <f t="shared" si="11"/>
        <v>1</v>
      </c>
      <c r="CG12" s="7">
        <f t="shared" si="11"/>
        <v>1</v>
      </c>
      <c r="CH12" s="7">
        <f t="shared" si="11"/>
        <v>0</v>
      </c>
      <c r="CI12" s="7">
        <f t="shared" si="11"/>
        <v>0</v>
      </c>
      <c r="CJ12" s="7">
        <f t="shared" si="11"/>
        <v>0</v>
      </c>
      <c r="CK12" s="7">
        <f t="shared" si="11"/>
        <v>0</v>
      </c>
      <c r="CL12" s="7">
        <f t="shared" si="11"/>
        <v>0</v>
      </c>
      <c r="CM12" s="7">
        <f t="shared" si="11"/>
        <v>0</v>
      </c>
      <c r="CN12" s="7">
        <f t="shared" si="11"/>
        <v>0</v>
      </c>
      <c r="CO12" s="7">
        <f t="shared" si="11"/>
        <v>0</v>
      </c>
      <c r="CP12" s="7">
        <f t="shared" si="11"/>
        <v>0</v>
      </c>
      <c r="CQ12" s="7">
        <f t="shared" si="11"/>
        <v>0</v>
      </c>
      <c r="CR12" s="7">
        <f t="shared" si="11"/>
        <v>0</v>
      </c>
      <c r="CS12" s="7">
        <f t="shared" si="11"/>
        <v>0</v>
      </c>
      <c r="CT12" s="7">
        <f t="shared" si="11"/>
        <v>0</v>
      </c>
      <c r="CU12" s="7">
        <f t="shared" si="11"/>
        <v>0</v>
      </c>
      <c r="CV12" s="7">
        <f t="shared" si="11"/>
        <v>0</v>
      </c>
      <c r="CW12" s="7">
        <f t="shared" si="11"/>
        <v>0</v>
      </c>
      <c r="CX12" s="7">
        <f t="shared" si="11"/>
        <v>0</v>
      </c>
      <c r="CY12" s="7">
        <f t="shared" si="11"/>
        <v>0</v>
      </c>
      <c r="CZ12" s="7">
        <f t="shared" si="11"/>
        <v>0</v>
      </c>
      <c r="DA12" s="7">
        <f t="shared" si="11"/>
        <v>0</v>
      </c>
      <c r="DB12" s="7">
        <f t="shared" si="11"/>
        <v>0</v>
      </c>
      <c r="DC12" s="7">
        <f t="shared" si="11"/>
        <v>0</v>
      </c>
      <c r="DD12" s="7">
        <f t="shared" si="11"/>
        <v>0</v>
      </c>
      <c r="DE12" s="7">
        <f t="shared" si="11"/>
        <v>0</v>
      </c>
      <c r="DF12" s="7">
        <f t="shared" si="11"/>
        <v>1</v>
      </c>
      <c r="DG12" s="7">
        <f t="shared" si="11"/>
        <v>0</v>
      </c>
      <c r="DH12" s="7">
        <f t="shared" si="11"/>
        <v>0</v>
      </c>
      <c r="DI12" s="7">
        <f t="shared" si="11"/>
        <v>0</v>
      </c>
      <c r="DJ12" s="7">
        <f t="shared" si="11"/>
        <v>0</v>
      </c>
      <c r="DK12" s="7">
        <f t="shared" si="11"/>
        <v>0</v>
      </c>
      <c r="DL12" s="7">
        <f t="shared" si="11"/>
        <v>0</v>
      </c>
      <c r="DM12" s="7">
        <f t="shared" si="11"/>
        <v>0</v>
      </c>
      <c r="DN12" s="7">
        <f t="shared" si="11"/>
        <v>0</v>
      </c>
      <c r="DO12" s="7">
        <f t="shared" si="11"/>
        <v>0</v>
      </c>
      <c r="DP12" s="7">
        <f t="shared" si="11"/>
        <v>0</v>
      </c>
      <c r="DQ12" s="7">
        <f t="shared" si="11"/>
        <v>0</v>
      </c>
      <c r="DR12" s="7">
        <f t="shared" si="11"/>
        <v>0</v>
      </c>
      <c r="DS12" s="7">
        <f t="shared" si="11"/>
        <v>0</v>
      </c>
      <c r="DT12" s="7">
        <f t="shared" si="11"/>
        <v>0</v>
      </c>
      <c r="DU12" s="7">
        <f t="shared" si="11"/>
        <v>0</v>
      </c>
      <c r="DV12" s="7">
        <f t="shared" si="11"/>
        <v>1</v>
      </c>
      <c r="DW12" s="7">
        <f t="shared" si="11"/>
        <v>0</v>
      </c>
      <c r="DX12" s="7">
        <f t="shared" si="11"/>
        <v>0</v>
      </c>
      <c r="DY12" s="7">
        <f t="shared" si="11"/>
        <v>0</v>
      </c>
      <c r="DZ12" s="7">
        <f t="shared" si="11"/>
        <v>0</v>
      </c>
      <c r="EA12" s="7">
        <f t="shared" si="11"/>
        <v>0</v>
      </c>
      <c r="EB12" s="7">
        <f t="shared" si="11"/>
        <v>0</v>
      </c>
      <c r="EC12" s="7">
        <f t="shared" si="11"/>
        <v>0</v>
      </c>
      <c r="ED12" s="7">
        <f t="shared" si="11"/>
        <v>0</v>
      </c>
      <c r="EE12" s="7">
        <f t="shared" si="11"/>
        <v>0</v>
      </c>
      <c r="EF12" s="7">
        <f t="shared" si="11"/>
        <v>0</v>
      </c>
      <c r="EG12" s="7">
        <f t="shared" si="11"/>
        <v>0</v>
      </c>
      <c r="EH12" s="7">
        <f t="shared" si="11"/>
        <v>0</v>
      </c>
      <c r="EI12" s="7">
        <f t="shared" si="11"/>
        <v>0</v>
      </c>
      <c r="EJ12" s="7">
        <f t="shared" si="11"/>
        <v>0</v>
      </c>
      <c r="EK12" s="7">
        <f t="shared" si="11"/>
        <v>0</v>
      </c>
      <c r="EL12" s="7">
        <f t="shared" si="11"/>
        <v>0</v>
      </c>
      <c r="EM12" s="7">
        <f t="shared" si="11"/>
        <v>0</v>
      </c>
      <c r="EN12" s="7">
        <f t="shared" si="11"/>
        <v>0</v>
      </c>
      <c r="EO12" s="7">
        <f t="shared" si="11"/>
        <v>0</v>
      </c>
      <c r="EP12" s="7">
        <f t="shared" si="11"/>
        <v>0</v>
      </c>
      <c r="EQ12" s="7">
        <f t="shared" si="8"/>
        <v>0</v>
      </c>
      <c r="ER12" s="7">
        <f t="shared" si="7"/>
        <v>0</v>
      </c>
    </row>
    <row r="13" spans="1:290" ht="16.5" customHeight="1" x14ac:dyDescent="0.25">
      <c r="A13" s="7">
        <v>166</v>
      </c>
      <c r="B13" s="11" t="s">
        <v>125</v>
      </c>
      <c r="C13" s="12" t="s">
        <v>124</v>
      </c>
      <c r="D13" s="23" t="s">
        <v>123</v>
      </c>
      <c r="E13" s="11" t="s">
        <v>0</v>
      </c>
      <c r="F13" s="11" t="s">
        <v>0</v>
      </c>
      <c r="G13" s="11">
        <v>1</v>
      </c>
      <c r="H13" s="11">
        <v>2019</v>
      </c>
      <c r="I13" s="14" t="s">
        <v>791</v>
      </c>
      <c r="J13" s="7" t="str">
        <f t="shared" si="0"/>
        <v>PDF</v>
      </c>
      <c r="K13" s="9" t="s">
        <v>937</v>
      </c>
      <c r="L13" s="7">
        <v>1</v>
      </c>
      <c r="M13" s="37" t="s">
        <v>1232</v>
      </c>
      <c r="N13" s="43" t="s">
        <v>1695</v>
      </c>
      <c r="O13" s="9" t="s">
        <v>1207</v>
      </c>
      <c r="P13" s="37" t="s">
        <v>1233</v>
      </c>
      <c r="Q13" s="7">
        <v>1</v>
      </c>
      <c r="R13" s="5">
        <f t="shared" si="1"/>
        <v>14</v>
      </c>
      <c r="S13" s="7">
        <f t="shared" si="5"/>
        <v>0</v>
      </c>
      <c r="T13" s="7">
        <f t="shared" si="12"/>
        <v>0</v>
      </c>
      <c r="U13" s="7">
        <f t="shared" si="12"/>
        <v>0</v>
      </c>
      <c r="V13" s="7">
        <f t="shared" si="12"/>
        <v>0</v>
      </c>
      <c r="W13" s="7">
        <f t="shared" si="12"/>
        <v>0</v>
      </c>
      <c r="X13" s="7">
        <f t="shared" si="12"/>
        <v>0</v>
      </c>
      <c r="Y13" s="7">
        <f t="shared" si="12"/>
        <v>0</v>
      </c>
      <c r="Z13" s="7">
        <f t="shared" si="12"/>
        <v>0</v>
      </c>
      <c r="AA13" s="7">
        <f t="shared" si="12"/>
        <v>0</v>
      </c>
      <c r="AB13" s="7">
        <f t="shared" si="12"/>
        <v>0</v>
      </c>
      <c r="AC13" s="7">
        <f t="shared" si="12"/>
        <v>0</v>
      </c>
      <c r="AD13" s="7">
        <f t="shared" si="12"/>
        <v>0</v>
      </c>
      <c r="AE13" s="7">
        <f t="shared" si="12"/>
        <v>0</v>
      </c>
      <c r="AF13" s="7">
        <f t="shared" si="12"/>
        <v>0</v>
      </c>
      <c r="AG13" s="7">
        <f t="shared" si="12"/>
        <v>0</v>
      </c>
      <c r="AH13" s="7">
        <f t="shared" si="12"/>
        <v>0</v>
      </c>
      <c r="AI13" s="7">
        <f t="shared" si="12"/>
        <v>0</v>
      </c>
      <c r="AJ13" s="7">
        <f t="shared" si="12"/>
        <v>0</v>
      </c>
      <c r="AK13" s="7">
        <f t="shared" si="12"/>
        <v>0</v>
      </c>
      <c r="AL13" s="7">
        <f t="shared" si="12"/>
        <v>0</v>
      </c>
      <c r="AM13" s="7">
        <f t="shared" si="12"/>
        <v>0</v>
      </c>
      <c r="AN13" s="7">
        <f t="shared" si="12"/>
        <v>0</v>
      </c>
      <c r="AO13" s="7">
        <f t="shared" si="12"/>
        <v>0</v>
      </c>
      <c r="AP13" s="7">
        <f t="shared" si="12"/>
        <v>0</v>
      </c>
      <c r="AQ13" s="7">
        <f t="shared" si="12"/>
        <v>0</v>
      </c>
      <c r="AR13" s="7">
        <f t="shared" si="12"/>
        <v>0</v>
      </c>
      <c r="AS13" s="7">
        <f t="shared" si="12"/>
        <v>0</v>
      </c>
      <c r="AT13" s="7">
        <f t="shared" si="12"/>
        <v>1</v>
      </c>
      <c r="AU13" s="7">
        <f t="shared" si="12"/>
        <v>0</v>
      </c>
      <c r="AV13" s="7">
        <f t="shared" si="12"/>
        <v>0</v>
      </c>
      <c r="AW13" s="7">
        <f t="shared" si="12"/>
        <v>0</v>
      </c>
      <c r="AX13" s="7">
        <f t="shared" si="12"/>
        <v>1</v>
      </c>
      <c r="AY13" s="7">
        <f t="shared" si="12"/>
        <v>0</v>
      </c>
      <c r="AZ13" s="7">
        <f t="shared" si="12"/>
        <v>1</v>
      </c>
      <c r="BA13" s="7">
        <f t="shared" si="12"/>
        <v>0</v>
      </c>
      <c r="BB13" s="7">
        <f t="shared" si="12"/>
        <v>0</v>
      </c>
      <c r="BC13" s="7">
        <f t="shared" si="12"/>
        <v>0</v>
      </c>
      <c r="BD13" s="7">
        <f t="shared" si="12"/>
        <v>0</v>
      </c>
      <c r="BE13" s="7">
        <f t="shared" si="12"/>
        <v>0</v>
      </c>
      <c r="BF13" s="7">
        <f t="shared" si="12"/>
        <v>0</v>
      </c>
      <c r="BG13" s="7">
        <f t="shared" si="12"/>
        <v>0</v>
      </c>
      <c r="BH13" s="7">
        <f t="shared" si="12"/>
        <v>0</v>
      </c>
      <c r="BI13" s="7">
        <f t="shared" si="12"/>
        <v>0</v>
      </c>
      <c r="BJ13" s="7">
        <f t="shared" si="12"/>
        <v>0</v>
      </c>
      <c r="BK13" s="7">
        <f t="shared" si="12"/>
        <v>0</v>
      </c>
      <c r="BL13" s="7">
        <f t="shared" si="12"/>
        <v>0</v>
      </c>
      <c r="BM13" s="7">
        <f t="shared" si="12"/>
        <v>0</v>
      </c>
      <c r="BN13" s="7">
        <f t="shared" si="12"/>
        <v>0</v>
      </c>
      <c r="BO13" s="7">
        <f t="shared" si="12"/>
        <v>0</v>
      </c>
      <c r="BP13" s="7">
        <f t="shared" si="12"/>
        <v>0</v>
      </c>
      <c r="BQ13" s="7">
        <f t="shared" si="12"/>
        <v>0</v>
      </c>
      <c r="BR13" s="7">
        <f t="shared" si="12"/>
        <v>0</v>
      </c>
      <c r="BS13" s="7">
        <f t="shared" si="12"/>
        <v>0</v>
      </c>
      <c r="BT13" s="7">
        <f t="shared" si="12"/>
        <v>0</v>
      </c>
      <c r="BU13" s="7">
        <f t="shared" si="12"/>
        <v>0</v>
      </c>
      <c r="BV13" s="7">
        <f t="shared" si="12"/>
        <v>0</v>
      </c>
      <c r="BW13" s="7">
        <f t="shared" si="12"/>
        <v>0</v>
      </c>
      <c r="BX13" s="7">
        <f t="shared" si="12"/>
        <v>0</v>
      </c>
      <c r="BY13" s="7">
        <f t="shared" si="12"/>
        <v>0</v>
      </c>
      <c r="BZ13" s="7">
        <f t="shared" si="12"/>
        <v>0</v>
      </c>
      <c r="CA13" s="7">
        <f t="shared" si="12"/>
        <v>1</v>
      </c>
      <c r="CB13" s="7">
        <f t="shared" si="12"/>
        <v>1</v>
      </c>
      <c r="CC13" s="7">
        <f t="shared" si="12"/>
        <v>0</v>
      </c>
      <c r="CD13" s="7">
        <f t="shared" si="12"/>
        <v>0</v>
      </c>
      <c r="CE13" s="7">
        <f t="shared" si="12"/>
        <v>1</v>
      </c>
      <c r="CF13" s="7">
        <f t="shared" si="11"/>
        <v>1</v>
      </c>
      <c r="CG13" s="7">
        <f t="shared" si="11"/>
        <v>1</v>
      </c>
      <c r="CH13" s="7">
        <f t="shared" si="11"/>
        <v>0</v>
      </c>
      <c r="CI13" s="7">
        <f t="shared" si="11"/>
        <v>0</v>
      </c>
      <c r="CJ13" s="7">
        <f t="shared" si="11"/>
        <v>0</v>
      </c>
      <c r="CK13" s="7">
        <f t="shared" si="11"/>
        <v>0</v>
      </c>
      <c r="CL13" s="7">
        <f t="shared" si="11"/>
        <v>0</v>
      </c>
      <c r="CM13" s="7">
        <f t="shared" si="11"/>
        <v>0</v>
      </c>
      <c r="CN13" s="7">
        <f t="shared" si="11"/>
        <v>0</v>
      </c>
      <c r="CO13" s="7">
        <f t="shared" si="11"/>
        <v>0</v>
      </c>
      <c r="CP13" s="7">
        <f t="shared" si="11"/>
        <v>0</v>
      </c>
      <c r="CQ13" s="7">
        <f t="shared" si="11"/>
        <v>0</v>
      </c>
      <c r="CR13" s="7">
        <f t="shared" si="11"/>
        <v>0</v>
      </c>
      <c r="CS13" s="7">
        <f t="shared" si="11"/>
        <v>0</v>
      </c>
      <c r="CT13" s="7">
        <f t="shared" si="11"/>
        <v>0</v>
      </c>
      <c r="CU13" s="7">
        <f t="shared" si="11"/>
        <v>0</v>
      </c>
      <c r="CV13" s="7">
        <f t="shared" si="11"/>
        <v>0</v>
      </c>
      <c r="CW13" s="7">
        <f t="shared" si="11"/>
        <v>0</v>
      </c>
      <c r="CX13" s="7">
        <f t="shared" si="11"/>
        <v>1</v>
      </c>
      <c r="CY13" s="7">
        <f t="shared" si="11"/>
        <v>0</v>
      </c>
      <c r="CZ13" s="7">
        <f t="shared" si="11"/>
        <v>0</v>
      </c>
      <c r="DA13" s="7">
        <f t="shared" si="11"/>
        <v>0</v>
      </c>
      <c r="DB13" s="7">
        <f t="shared" si="11"/>
        <v>0</v>
      </c>
      <c r="DC13" s="7">
        <f t="shared" si="11"/>
        <v>0</v>
      </c>
      <c r="DD13" s="7">
        <f t="shared" si="11"/>
        <v>0</v>
      </c>
      <c r="DE13" s="7">
        <f t="shared" si="11"/>
        <v>0</v>
      </c>
      <c r="DF13" s="7">
        <f t="shared" si="11"/>
        <v>0</v>
      </c>
      <c r="DG13" s="7">
        <f t="shared" si="11"/>
        <v>0</v>
      </c>
      <c r="DH13" s="7">
        <f t="shared" si="11"/>
        <v>0</v>
      </c>
      <c r="DI13" s="7">
        <f t="shared" si="11"/>
        <v>0</v>
      </c>
      <c r="DJ13" s="7">
        <f t="shared" si="11"/>
        <v>0</v>
      </c>
      <c r="DK13" s="7">
        <f t="shared" si="11"/>
        <v>0</v>
      </c>
      <c r="DL13" s="7">
        <f t="shared" si="11"/>
        <v>0</v>
      </c>
      <c r="DM13" s="7">
        <f t="shared" si="11"/>
        <v>0</v>
      </c>
      <c r="DN13" s="7">
        <f t="shared" si="11"/>
        <v>0</v>
      </c>
      <c r="DO13" s="7">
        <f t="shared" si="11"/>
        <v>0</v>
      </c>
      <c r="DP13" s="7">
        <f t="shared" si="11"/>
        <v>0</v>
      </c>
      <c r="DQ13" s="7">
        <f t="shared" si="11"/>
        <v>1</v>
      </c>
      <c r="DR13" s="7">
        <f t="shared" si="11"/>
        <v>1</v>
      </c>
      <c r="DS13" s="7">
        <f t="shared" si="11"/>
        <v>0</v>
      </c>
      <c r="DT13" s="7">
        <f t="shared" si="11"/>
        <v>0</v>
      </c>
      <c r="DU13" s="7">
        <f t="shared" si="11"/>
        <v>0</v>
      </c>
      <c r="DV13" s="7">
        <f t="shared" si="11"/>
        <v>1</v>
      </c>
      <c r="DW13" s="7">
        <f t="shared" si="11"/>
        <v>0</v>
      </c>
      <c r="DX13" s="7">
        <f t="shared" si="11"/>
        <v>0</v>
      </c>
      <c r="DY13" s="7">
        <f t="shared" si="11"/>
        <v>0</v>
      </c>
      <c r="DZ13" s="7">
        <f t="shared" si="11"/>
        <v>0</v>
      </c>
      <c r="EA13" s="7">
        <f t="shared" si="11"/>
        <v>0</v>
      </c>
      <c r="EB13" s="7">
        <f t="shared" si="11"/>
        <v>0</v>
      </c>
      <c r="EC13" s="7">
        <f t="shared" si="11"/>
        <v>0</v>
      </c>
      <c r="ED13" s="7">
        <f t="shared" si="11"/>
        <v>0</v>
      </c>
      <c r="EE13" s="7">
        <f t="shared" si="11"/>
        <v>0</v>
      </c>
      <c r="EF13" s="7">
        <f t="shared" si="11"/>
        <v>1</v>
      </c>
      <c r="EG13" s="7">
        <f t="shared" si="11"/>
        <v>1</v>
      </c>
      <c r="EH13" s="7">
        <f t="shared" si="11"/>
        <v>0</v>
      </c>
      <c r="EI13" s="7">
        <f t="shared" si="11"/>
        <v>0</v>
      </c>
      <c r="EJ13" s="7">
        <f t="shared" si="11"/>
        <v>0</v>
      </c>
      <c r="EK13" s="7">
        <f t="shared" si="11"/>
        <v>0</v>
      </c>
      <c r="EL13" s="7">
        <f t="shared" si="11"/>
        <v>0</v>
      </c>
      <c r="EM13" s="7">
        <f t="shared" si="11"/>
        <v>0</v>
      </c>
      <c r="EN13" s="7">
        <f t="shared" si="11"/>
        <v>0</v>
      </c>
      <c r="EO13" s="7">
        <f t="shared" si="11"/>
        <v>0</v>
      </c>
      <c r="EP13" s="7">
        <f t="shared" si="11"/>
        <v>0</v>
      </c>
      <c r="EQ13" s="7">
        <f t="shared" si="8"/>
        <v>0</v>
      </c>
      <c r="ER13" s="7">
        <f t="shared" si="7"/>
        <v>0</v>
      </c>
    </row>
    <row r="14" spans="1:290" ht="16.5" customHeight="1" x14ac:dyDescent="0.25">
      <c r="A14" s="7">
        <v>58</v>
      </c>
      <c r="B14" s="11" t="s">
        <v>547</v>
      </c>
      <c r="C14" s="12" t="s">
        <v>546</v>
      </c>
      <c r="D14" s="23" t="s">
        <v>545</v>
      </c>
      <c r="E14" s="11" t="s">
        <v>544</v>
      </c>
      <c r="F14" s="11" t="s">
        <v>1001</v>
      </c>
      <c r="G14" s="11">
        <v>1</v>
      </c>
      <c r="H14" s="11">
        <v>2023</v>
      </c>
      <c r="I14" s="14" t="s">
        <v>839</v>
      </c>
      <c r="J14" s="7" t="str">
        <f t="shared" si="0"/>
        <v>PDF</v>
      </c>
      <c r="K14" s="9" t="s">
        <v>936</v>
      </c>
      <c r="L14" s="7">
        <v>1</v>
      </c>
      <c r="M14" s="36" t="s">
        <v>1140</v>
      </c>
      <c r="N14" s="44" t="s">
        <v>1158</v>
      </c>
      <c r="O14" s="36" t="s">
        <v>1169</v>
      </c>
      <c r="P14" s="36" t="s">
        <v>1178</v>
      </c>
      <c r="Q14" s="8">
        <v>1</v>
      </c>
      <c r="R14" s="5">
        <f t="shared" si="1"/>
        <v>12</v>
      </c>
      <c r="S14" s="7">
        <f t="shared" si="5"/>
        <v>0</v>
      </c>
      <c r="T14" s="7">
        <f t="shared" si="12"/>
        <v>0</v>
      </c>
      <c r="U14" s="7">
        <f t="shared" si="12"/>
        <v>0</v>
      </c>
      <c r="V14" s="7">
        <f t="shared" si="12"/>
        <v>0</v>
      </c>
      <c r="W14" s="7">
        <f t="shared" si="12"/>
        <v>0</v>
      </c>
      <c r="X14" s="7">
        <f t="shared" si="12"/>
        <v>0</v>
      </c>
      <c r="Y14" s="7">
        <f t="shared" si="12"/>
        <v>0</v>
      </c>
      <c r="Z14" s="7">
        <f t="shared" si="12"/>
        <v>0</v>
      </c>
      <c r="AA14" s="7">
        <f t="shared" si="12"/>
        <v>0</v>
      </c>
      <c r="AB14" s="7">
        <f t="shared" si="12"/>
        <v>0</v>
      </c>
      <c r="AC14" s="7">
        <f t="shared" si="12"/>
        <v>0</v>
      </c>
      <c r="AD14" s="7">
        <f t="shared" si="12"/>
        <v>0</v>
      </c>
      <c r="AE14" s="7">
        <f t="shared" si="12"/>
        <v>0</v>
      </c>
      <c r="AF14" s="7">
        <f t="shared" si="12"/>
        <v>0</v>
      </c>
      <c r="AG14" s="7">
        <f t="shared" si="12"/>
        <v>0</v>
      </c>
      <c r="AH14" s="7">
        <f t="shared" si="12"/>
        <v>0</v>
      </c>
      <c r="AI14" s="7">
        <f t="shared" si="12"/>
        <v>0</v>
      </c>
      <c r="AJ14" s="7">
        <f t="shared" si="12"/>
        <v>0</v>
      </c>
      <c r="AK14" s="7">
        <f t="shared" si="12"/>
        <v>0</v>
      </c>
      <c r="AL14" s="7">
        <f t="shared" si="12"/>
        <v>0</v>
      </c>
      <c r="AM14" s="7">
        <f t="shared" si="12"/>
        <v>0</v>
      </c>
      <c r="AN14" s="7">
        <f t="shared" si="12"/>
        <v>1</v>
      </c>
      <c r="AO14" s="7">
        <f t="shared" si="12"/>
        <v>0</v>
      </c>
      <c r="AP14" s="7">
        <f t="shared" si="12"/>
        <v>0</v>
      </c>
      <c r="AQ14" s="7">
        <f t="shared" si="12"/>
        <v>0</v>
      </c>
      <c r="AR14" s="7">
        <f t="shared" si="12"/>
        <v>0</v>
      </c>
      <c r="AS14" s="7">
        <f t="shared" si="12"/>
        <v>0</v>
      </c>
      <c r="AT14" s="7">
        <f t="shared" si="12"/>
        <v>0</v>
      </c>
      <c r="AU14" s="7">
        <f t="shared" si="12"/>
        <v>0</v>
      </c>
      <c r="AV14" s="7">
        <f t="shared" si="12"/>
        <v>0</v>
      </c>
      <c r="AW14" s="7">
        <f t="shared" si="12"/>
        <v>0</v>
      </c>
      <c r="AX14" s="7">
        <f t="shared" si="12"/>
        <v>0</v>
      </c>
      <c r="AY14" s="7">
        <f t="shared" si="12"/>
        <v>0</v>
      </c>
      <c r="AZ14" s="7">
        <f t="shared" si="12"/>
        <v>0</v>
      </c>
      <c r="BA14" s="7">
        <f t="shared" si="12"/>
        <v>0</v>
      </c>
      <c r="BB14" s="7">
        <f t="shared" si="12"/>
        <v>0</v>
      </c>
      <c r="BC14" s="7">
        <f t="shared" si="12"/>
        <v>0</v>
      </c>
      <c r="BD14" s="7">
        <f t="shared" si="12"/>
        <v>0</v>
      </c>
      <c r="BE14" s="7">
        <f t="shared" si="12"/>
        <v>0</v>
      </c>
      <c r="BF14" s="7">
        <f t="shared" si="12"/>
        <v>0</v>
      </c>
      <c r="BG14" s="7">
        <f t="shared" si="12"/>
        <v>0</v>
      </c>
      <c r="BH14" s="7">
        <f t="shared" si="12"/>
        <v>0</v>
      </c>
      <c r="BI14" s="7">
        <f t="shared" si="12"/>
        <v>0</v>
      </c>
      <c r="BJ14" s="7">
        <f t="shared" si="12"/>
        <v>0</v>
      </c>
      <c r="BK14" s="7">
        <f t="shared" si="12"/>
        <v>0</v>
      </c>
      <c r="BL14" s="7">
        <f t="shared" si="12"/>
        <v>0</v>
      </c>
      <c r="BM14" s="7">
        <f t="shared" si="12"/>
        <v>0</v>
      </c>
      <c r="BN14" s="7">
        <f t="shared" si="12"/>
        <v>0</v>
      </c>
      <c r="BO14" s="7">
        <f t="shared" si="12"/>
        <v>0</v>
      </c>
      <c r="BP14" s="7">
        <f t="shared" si="12"/>
        <v>0</v>
      </c>
      <c r="BQ14" s="7">
        <f t="shared" si="12"/>
        <v>0</v>
      </c>
      <c r="BR14" s="7">
        <f t="shared" si="12"/>
        <v>0</v>
      </c>
      <c r="BS14" s="7">
        <f t="shared" si="12"/>
        <v>0</v>
      </c>
      <c r="BT14" s="7">
        <f t="shared" si="12"/>
        <v>0</v>
      </c>
      <c r="BU14" s="7">
        <f t="shared" si="12"/>
        <v>0</v>
      </c>
      <c r="BV14" s="7">
        <f t="shared" si="12"/>
        <v>0</v>
      </c>
      <c r="BW14" s="7">
        <f t="shared" si="12"/>
        <v>0</v>
      </c>
      <c r="BX14" s="7">
        <f t="shared" si="12"/>
        <v>0</v>
      </c>
      <c r="BY14" s="7">
        <f t="shared" si="12"/>
        <v>0</v>
      </c>
      <c r="BZ14" s="7">
        <f t="shared" si="12"/>
        <v>0</v>
      </c>
      <c r="CA14" s="7">
        <f t="shared" si="12"/>
        <v>1</v>
      </c>
      <c r="CB14" s="7">
        <f t="shared" si="12"/>
        <v>1</v>
      </c>
      <c r="CC14" s="7">
        <f t="shared" si="12"/>
        <v>0</v>
      </c>
      <c r="CD14" s="7">
        <f t="shared" si="12"/>
        <v>0</v>
      </c>
      <c r="CE14" s="7">
        <f t="shared" si="12"/>
        <v>1</v>
      </c>
      <c r="CF14" s="7">
        <f t="shared" si="11"/>
        <v>1</v>
      </c>
      <c r="CG14" s="7">
        <f t="shared" si="11"/>
        <v>1</v>
      </c>
      <c r="CH14" s="7">
        <f t="shared" si="11"/>
        <v>0</v>
      </c>
      <c r="CI14" s="7">
        <f t="shared" si="11"/>
        <v>0</v>
      </c>
      <c r="CJ14" s="7">
        <f t="shared" si="11"/>
        <v>0</v>
      </c>
      <c r="CK14" s="7">
        <f t="shared" si="11"/>
        <v>0</v>
      </c>
      <c r="CL14" s="7">
        <f t="shared" si="11"/>
        <v>0</v>
      </c>
      <c r="CM14" s="7">
        <f t="shared" si="11"/>
        <v>0</v>
      </c>
      <c r="CN14" s="7">
        <f t="shared" si="11"/>
        <v>0</v>
      </c>
      <c r="CO14" s="7">
        <f t="shared" si="11"/>
        <v>0</v>
      </c>
      <c r="CP14" s="7">
        <f t="shared" si="11"/>
        <v>0</v>
      </c>
      <c r="CQ14" s="7">
        <f t="shared" si="11"/>
        <v>0</v>
      </c>
      <c r="CR14" s="7">
        <f t="shared" si="11"/>
        <v>0</v>
      </c>
      <c r="CS14" s="7">
        <f t="shared" si="11"/>
        <v>0</v>
      </c>
      <c r="CT14" s="7">
        <f t="shared" si="11"/>
        <v>0</v>
      </c>
      <c r="CU14" s="7">
        <f t="shared" si="11"/>
        <v>0</v>
      </c>
      <c r="CV14" s="7">
        <f t="shared" si="11"/>
        <v>0</v>
      </c>
      <c r="CW14" s="7">
        <f t="shared" si="11"/>
        <v>0</v>
      </c>
      <c r="CX14" s="7">
        <f t="shared" si="11"/>
        <v>0</v>
      </c>
      <c r="CY14" s="7">
        <f t="shared" si="11"/>
        <v>0</v>
      </c>
      <c r="CZ14" s="7">
        <f t="shared" si="11"/>
        <v>1</v>
      </c>
      <c r="DA14" s="7">
        <f t="shared" si="11"/>
        <v>1</v>
      </c>
      <c r="DB14" s="7">
        <f t="shared" si="11"/>
        <v>0</v>
      </c>
      <c r="DC14" s="7">
        <f t="shared" si="11"/>
        <v>0</v>
      </c>
      <c r="DD14" s="7">
        <f t="shared" si="11"/>
        <v>1</v>
      </c>
      <c r="DE14" s="7">
        <f t="shared" si="11"/>
        <v>0</v>
      </c>
      <c r="DF14" s="7">
        <f t="shared" si="11"/>
        <v>0</v>
      </c>
      <c r="DG14" s="7">
        <f t="shared" si="11"/>
        <v>1</v>
      </c>
      <c r="DH14" s="7">
        <f t="shared" si="11"/>
        <v>1</v>
      </c>
      <c r="DI14" s="7">
        <f t="shared" si="11"/>
        <v>0</v>
      </c>
      <c r="DJ14" s="7">
        <f t="shared" si="11"/>
        <v>0</v>
      </c>
      <c r="DK14" s="7">
        <f t="shared" si="11"/>
        <v>0</v>
      </c>
      <c r="DL14" s="7">
        <f t="shared" si="11"/>
        <v>0</v>
      </c>
      <c r="DM14" s="7">
        <f t="shared" si="11"/>
        <v>0</v>
      </c>
      <c r="DN14" s="7">
        <f t="shared" si="11"/>
        <v>0</v>
      </c>
      <c r="DO14" s="7">
        <f t="shared" si="11"/>
        <v>0</v>
      </c>
      <c r="DP14" s="7">
        <f t="shared" si="11"/>
        <v>0</v>
      </c>
      <c r="DQ14" s="7">
        <f t="shared" si="11"/>
        <v>0</v>
      </c>
      <c r="DR14" s="7">
        <f t="shared" si="11"/>
        <v>0</v>
      </c>
      <c r="DS14" s="7">
        <f t="shared" si="11"/>
        <v>0</v>
      </c>
      <c r="DT14" s="7">
        <f t="shared" si="11"/>
        <v>0</v>
      </c>
      <c r="DU14" s="7">
        <f t="shared" si="11"/>
        <v>0</v>
      </c>
      <c r="DV14" s="7">
        <f t="shared" si="11"/>
        <v>0</v>
      </c>
      <c r="DW14" s="7">
        <f t="shared" si="11"/>
        <v>0</v>
      </c>
      <c r="DX14" s="7">
        <f t="shared" si="11"/>
        <v>0</v>
      </c>
      <c r="DY14" s="7">
        <f t="shared" si="11"/>
        <v>0</v>
      </c>
      <c r="DZ14" s="7">
        <f t="shared" si="11"/>
        <v>0</v>
      </c>
      <c r="EA14" s="7">
        <f t="shared" si="11"/>
        <v>0</v>
      </c>
      <c r="EB14" s="7">
        <f t="shared" si="11"/>
        <v>0</v>
      </c>
      <c r="EC14" s="7">
        <f t="shared" si="11"/>
        <v>0</v>
      </c>
      <c r="ED14" s="7">
        <f t="shared" si="11"/>
        <v>0</v>
      </c>
      <c r="EE14" s="7">
        <f t="shared" si="11"/>
        <v>0</v>
      </c>
      <c r="EF14" s="7">
        <f t="shared" si="11"/>
        <v>0</v>
      </c>
      <c r="EG14" s="7">
        <f t="shared" si="11"/>
        <v>0</v>
      </c>
      <c r="EH14" s="7">
        <f t="shared" si="11"/>
        <v>0</v>
      </c>
      <c r="EI14" s="7">
        <f t="shared" si="11"/>
        <v>0</v>
      </c>
      <c r="EJ14" s="7">
        <f t="shared" si="11"/>
        <v>1</v>
      </c>
      <c r="EK14" s="7">
        <f t="shared" si="11"/>
        <v>0</v>
      </c>
      <c r="EL14" s="7">
        <f t="shared" si="11"/>
        <v>0</v>
      </c>
      <c r="EM14" s="7">
        <f t="shared" si="11"/>
        <v>0</v>
      </c>
      <c r="EN14" s="7">
        <f t="shared" si="11"/>
        <v>0</v>
      </c>
      <c r="EO14" s="7">
        <f t="shared" si="11"/>
        <v>0</v>
      </c>
      <c r="EP14" s="7">
        <f t="shared" si="11"/>
        <v>0</v>
      </c>
      <c r="EQ14" s="7">
        <f t="shared" si="8"/>
        <v>0</v>
      </c>
      <c r="ER14" s="7">
        <f t="shared" si="7"/>
        <v>0</v>
      </c>
    </row>
    <row r="15" spans="1:290" ht="16.5" customHeight="1" x14ac:dyDescent="0.25">
      <c r="A15" s="7">
        <v>60</v>
      </c>
      <c r="B15" s="11" t="s">
        <v>539</v>
      </c>
      <c r="C15" s="12" t="s">
        <v>538</v>
      </c>
      <c r="D15" s="23" t="s">
        <v>537</v>
      </c>
      <c r="E15" s="11" t="s">
        <v>536</v>
      </c>
      <c r="F15" s="11" t="s">
        <v>984</v>
      </c>
      <c r="G15" s="11">
        <v>1</v>
      </c>
      <c r="H15" s="11">
        <v>2023</v>
      </c>
      <c r="I15" s="14" t="s">
        <v>841</v>
      </c>
      <c r="J15" s="7" t="str">
        <f t="shared" si="0"/>
        <v>PDF</v>
      </c>
      <c r="K15" s="9" t="s">
        <v>936</v>
      </c>
      <c r="L15" s="7">
        <v>1</v>
      </c>
      <c r="M15" s="36" t="s">
        <v>1141</v>
      </c>
      <c r="N15" s="44" t="s">
        <v>1159</v>
      </c>
      <c r="O15" s="36" t="s">
        <v>1170</v>
      </c>
      <c r="P15" s="36" t="s">
        <v>1179</v>
      </c>
      <c r="Q15" s="8">
        <v>1</v>
      </c>
      <c r="R15" s="5">
        <f t="shared" si="1"/>
        <v>8</v>
      </c>
      <c r="S15" s="7">
        <f t="shared" si="5"/>
        <v>0</v>
      </c>
      <c r="T15" s="7">
        <f t="shared" si="12"/>
        <v>0</v>
      </c>
      <c r="U15" s="7">
        <f t="shared" si="12"/>
        <v>0</v>
      </c>
      <c r="V15" s="7">
        <f t="shared" si="12"/>
        <v>0</v>
      </c>
      <c r="W15" s="7">
        <f t="shared" si="12"/>
        <v>0</v>
      </c>
      <c r="X15" s="7">
        <f t="shared" si="12"/>
        <v>0</v>
      </c>
      <c r="Y15" s="7">
        <f t="shared" si="12"/>
        <v>0</v>
      </c>
      <c r="Z15" s="7">
        <f t="shared" si="12"/>
        <v>0</v>
      </c>
      <c r="AA15" s="7">
        <f t="shared" si="12"/>
        <v>0</v>
      </c>
      <c r="AB15" s="7">
        <f t="shared" si="12"/>
        <v>0</v>
      </c>
      <c r="AC15" s="7">
        <f t="shared" si="12"/>
        <v>0</v>
      </c>
      <c r="AD15" s="7">
        <f t="shared" si="12"/>
        <v>0</v>
      </c>
      <c r="AE15" s="7">
        <f t="shared" si="12"/>
        <v>0</v>
      </c>
      <c r="AF15" s="7">
        <f t="shared" si="12"/>
        <v>0</v>
      </c>
      <c r="AG15" s="7">
        <f t="shared" si="12"/>
        <v>0</v>
      </c>
      <c r="AH15" s="7">
        <f t="shared" si="12"/>
        <v>0</v>
      </c>
      <c r="AI15" s="7">
        <f t="shared" si="12"/>
        <v>0</v>
      </c>
      <c r="AJ15" s="7">
        <f t="shared" si="12"/>
        <v>0</v>
      </c>
      <c r="AK15" s="7">
        <f t="shared" si="12"/>
        <v>0</v>
      </c>
      <c r="AL15" s="7">
        <f t="shared" si="12"/>
        <v>0</v>
      </c>
      <c r="AM15" s="7">
        <f t="shared" si="12"/>
        <v>0</v>
      </c>
      <c r="AN15" s="7">
        <f t="shared" si="12"/>
        <v>0</v>
      </c>
      <c r="AO15" s="7">
        <f t="shared" si="12"/>
        <v>0</v>
      </c>
      <c r="AP15" s="7">
        <f t="shared" si="12"/>
        <v>0</v>
      </c>
      <c r="AQ15" s="7">
        <f t="shared" si="12"/>
        <v>0</v>
      </c>
      <c r="AR15" s="7">
        <f t="shared" si="12"/>
        <v>0</v>
      </c>
      <c r="AS15" s="7">
        <f t="shared" si="12"/>
        <v>0</v>
      </c>
      <c r="AT15" s="7">
        <f t="shared" si="12"/>
        <v>1</v>
      </c>
      <c r="AU15" s="7">
        <f t="shared" si="12"/>
        <v>0</v>
      </c>
      <c r="AV15" s="7">
        <f t="shared" si="12"/>
        <v>0</v>
      </c>
      <c r="AW15" s="7">
        <f t="shared" si="12"/>
        <v>0</v>
      </c>
      <c r="AX15" s="7">
        <f t="shared" si="12"/>
        <v>0</v>
      </c>
      <c r="AY15" s="7">
        <f t="shared" si="12"/>
        <v>0</v>
      </c>
      <c r="AZ15" s="7">
        <f t="shared" si="12"/>
        <v>0</v>
      </c>
      <c r="BA15" s="7">
        <f t="shared" si="12"/>
        <v>0</v>
      </c>
      <c r="BB15" s="7">
        <f t="shared" si="12"/>
        <v>0</v>
      </c>
      <c r="BC15" s="7">
        <f t="shared" si="12"/>
        <v>0</v>
      </c>
      <c r="BD15" s="7">
        <f t="shared" si="12"/>
        <v>0</v>
      </c>
      <c r="BE15" s="7">
        <f t="shared" si="12"/>
        <v>0</v>
      </c>
      <c r="BF15" s="7">
        <f t="shared" si="12"/>
        <v>0</v>
      </c>
      <c r="BG15" s="7">
        <f t="shared" si="12"/>
        <v>0</v>
      </c>
      <c r="BH15" s="7">
        <f t="shared" si="12"/>
        <v>0</v>
      </c>
      <c r="BI15" s="7">
        <f t="shared" si="12"/>
        <v>0</v>
      </c>
      <c r="BJ15" s="7">
        <f t="shared" si="12"/>
        <v>0</v>
      </c>
      <c r="BK15" s="7">
        <f t="shared" si="12"/>
        <v>0</v>
      </c>
      <c r="BL15" s="7">
        <f t="shared" si="12"/>
        <v>0</v>
      </c>
      <c r="BM15" s="7">
        <f t="shared" si="12"/>
        <v>0</v>
      </c>
      <c r="BN15" s="7">
        <f t="shared" si="12"/>
        <v>0</v>
      </c>
      <c r="BO15" s="7">
        <f t="shared" si="12"/>
        <v>0</v>
      </c>
      <c r="BP15" s="7">
        <f t="shared" si="12"/>
        <v>0</v>
      </c>
      <c r="BQ15" s="7">
        <f t="shared" si="12"/>
        <v>0</v>
      </c>
      <c r="BR15" s="7">
        <f t="shared" si="12"/>
        <v>1</v>
      </c>
      <c r="BS15" s="7">
        <f t="shared" si="12"/>
        <v>0</v>
      </c>
      <c r="BT15" s="7">
        <f t="shared" si="12"/>
        <v>0</v>
      </c>
      <c r="BU15" s="7">
        <f t="shared" si="12"/>
        <v>0</v>
      </c>
      <c r="BV15" s="7">
        <f t="shared" si="12"/>
        <v>0</v>
      </c>
      <c r="BW15" s="7">
        <f t="shared" si="12"/>
        <v>0</v>
      </c>
      <c r="BX15" s="7">
        <f t="shared" si="12"/>
        <v>0</v>
      </c>
      <c r="BY15" s="7">
        <f t="shared" si="12"/>
        <v>0</v>
      </c>
      <c r="BZ15" s="7">
        <f t="shared" si="12"/>
        <v>0</v>
      </c>
      <c r="CA15" s="7">
        <f t="shared" si="12"/>
        <v>0</v>
      </c>
      <c r="CB15" s="7">
        <f t="shared" si="12"/>
        <v>0</v>
      </c>
      <c r="CC15" s="7">
        <f t="shared" si="12"/>
        <v>0</v>
      </c>
      <c r="CD15" s="7">
        <f t="shared" si="12"/>
        <v>0</v>
      </c>
      <c r="CE15" s="7">
        <f t="shared" ref="CE15:EP18" si="13">COUNTIF($N15,"*"&amp;TRIM(CE$1)&amp;"*")</f>
        <v>1</v>
      </c>
      <c r="CF15" s="7">
        <f t="shared" si="13"/>
        <v>1</v>
      </c>
      <c r="CG15" s="7">
        <f t="shared" si="13"/>
        <v>1</v>
      </c>
      <c r="CH15" s="7">
        <f t="shared" si="13"/>
        <v>0</v>
      </c>
      <c r="CI15" s="7">
        <f t="shared" si="13"/>
        <v>0</v>
      </c>
      <c r="CJ15" s="7">
        <f t="shared" si="13"/>
        <v>0</v>
      </c>
      <c r="CK15" s="7">
        <f t="shared" si="13"/>
        <v>0</v>
      </c>
      <c r="CL15" s="7">
        <f t="shared" si="13"/>
        <v>0</v>
      </c>
      <c r="CM15" s="7">
        <f t="shared" si="13"/>
        <v>0</v>
      </c>
      <c r="CN15" s="7">
        <f t="shared" si="13"/>
        <v>0</v>
      </c>
      <c r="CO15" s="7">
        <f t="shared" si="13"/>
        <v>0</v>
      </c>
      <c r="CP15" s="7">
        <f t="shared" si="13"/>
        <v>0</v>
      </c>
      <c r="CQ15" s="7">
        <f t="shared" si="13"/>
        <v>0</v>
      </c>
      <c r="CR15" s="7">
        <f t="shared" si="13"/>
        <v>0</v>
      </c>
      <c r="CS15" s="7">
        <f t="shared" si="13"/>
        <v>0</v>
      </c>
      <c r="CT15" s="7">
        <f t="shared" si="13"/>
        <v>0</v>
      </c>
      <c r="CU15" s="7">
        <f t="shared" si="13"/>
        <v>0</v>
      </c>
      <c r="CV15" s="7">
        <f t="shared" si="13"/>
        <v>0</v>
      </c>
      <c r="CW15" s="7">
        <f t="shared" si="13"/>
        <v>0</v>
      </c>
      <c r="CX15" s="7">
        <f t="shared" si="13"/>
        <v>0</v>
      </c>
      <c r="CY15" s="7">
        <f t="shared" si="13"/>
        <v>0</v>
      </c>
      <c r="CZ15" s="7">
        <f t="shared" si="13"/>
        <v>0</v>
      </c>
      <c r="DA15" s="7">
        <f t="shared" si="13"/>
        <v>1</v>
      </c>
      <c r="DB15" s="7">
        <f t="shared" si="13"/>
        <v>0</v>
      </c>
      <c r="DC15" s="7">
        <f t="shared" si="13"/>
        <v>0</v>
      </c>
      <c r="DD15" s="7">
        <f t="shared" si="13"/>
        <v>0</v>
      </c>
      <c r="DE15" s="7">
        <f t="shared" si="13"/>
        <v>0</v>
      </c>
      <c r="DF15" s="7">
        <f t="shared" si="13"/>
        <v>0</v>
      </c>
      <c r="DG15" s="7">
        <f t="shared" si="13"/>
        <v>1</v>
      </c>
      <c r="DH15" s="7">
        <f t="shared" si="13"/>
        <v>1</v>
      </c>
      <c r="DI15" s="7">
        <f t="shared" si="13"/>
        <v>0</v>
      </c>
      <c r="DJ15" s="7">
        <f t="shared" si="13"/>
        <v>0</v>
      </c>
      <c r="DK15" s="7">
        <f t="shared" si="13"/>
        <v>0</v>
      </c>
      <c r="DL15" s="7">
        <f t="shared" si="13"/>
        <v>0</v>
      </c>
      <c r="DM15" s="7">
        <f t="shared" si="13"/>
        <v>0</v>
      </c>
      <c r="DN15" s="7">
        <f t="shared" si="13"/>
        <v>0</v>
      </c>
      <c r="DO15" s="7">
        <f t="shared" si="13"/>
        <v>0</v>
      </c>
      <c r="DP15" s="7">
        <f t="shared" si="13"/>
        <v>0</v>
      </c>
      <c r="DQ15" s="7">
        <f t="shared" si="13"/>
        <v>0</v>
      </c>
      <c r="DR15" s="7">
        <f t="shared" si="13"/>
        <v>0</v>
      </c>
      <c r="DS15" s="7">
        <f t="shared" si="13"/>
        <v>0</v>
      </c>
      <c r="DT15" s="7">
        <f t="shared" si="13"/>
        <v>0</v>
      </c>
      <c r="DU15" s="7">
        <f t="shared" si="13"/>
        <v>0</v>
      </c>
      <c r="DV15" s="7">
        <f t="shared" si="13"/>
        <v>0</v>
      </c>
      <c r="DW15" s="7">
        <f t="shared" si="13"/>
        <v>0</v>
      </c>
      <c r="DX15" s="7">
        <f t="shared" si="13"/>
        <v>0</v>
      </c>
      <c r="DY15" s="7">
        <f t="shared" si="13"/>
        <v>0</v>
      </c>
      <c r="DZ15" s="7">
        <f t="shared" si="13"/>
        <v>0</v>
      </c>
      <c r="EA15" s="7">
        <f t="shared" si="13"/>
        <v>0</v>
      </c>
      <c r="EB15" s="7">
        <f t="shared" si="13"/>
        <v>0</v>
      </c>
      <c r="EC15" s="7">
        <f t="shared" si="13"/>
        <v>0</v>
      </c>
      <c r="ED15" s="7">
        <f t="shared" si="13"/>
        <v>0</v>
      </c>
      <c r="EE15" s="7">
        <f t="shared" si="13"/>
        <v>0</v>
      </c>
      <c r="EF15" s="7">
        <f t="shared" si="13"/>
        <v>0</v>
      </c>
      <c r="EG15" s="7">
        <f t="shared" si="13"/>
        <v>0</v>
      </c>
      <c r="EH15" s="7">
        <f t="shared" si="13"/>
        <v>0</v>
      </c>
      <c r="EI15" s="7">
        <f t="shared" si="13"/>
        <v>0</v>
      </c>
      <c r="EJ15" s="7">
        <f t="shared" si="13"/>
        <v>0</v>
      </c>
      <c r="EK15" s="7">
        <f t="shared" si="13"/>
        <v>0</v>
      </c>
      <c r="EL15" s="7">
        <f t="shared" si="13"/>
        <v>0</v>
      </c>
      <c r="EM15" s="7">
        <f t="shared" si="13"/>
        <v>0</v>
      </c>
      <c r="EN15" s="7">
        <f t="shared" si="13"/>
        <v>0</v>
      </c>
      <c r="EO15" s="7">
        <f t="shared" si="13"/>
        <v>0</v>
      </c>
      <c r="EP15" s="7">
        <f t="shared" si="13"/>
        <v>0</v>
      </c>
      <c r="EQ15" s="7">
        <f t="shared" si="8"/>
        <v>0</v>
      </c>
      <c r="ER15" s="7">
        <f t="shared" si="7"/>
        <v>0</v>
      </c>
    </row>
    <row r="16" spans="1:290" ht="16.5" customHeight="1" x14ac:dyDescent="0.25">
      <c r="A16" s="7">
        <v>118</v>
      </c>
      <c r="B16" s="11" t="s">
        <v>309</v>
      </c>
      <c r="C16" s="12" t="s">
        <v>308</v>
      </c>
      <c r="D16" s="23" t="s">
        <v>307</v>
      </c>
      <c r="E16" s="11" t="s">
        <v>306</v>
      </c>
      <c r="F16" s="11" t="s">
        <v>1053</v>
      </c>
      <c r="G16" s="11">
        <v>1</v>
      </c>
      <c r="H16" s="11">
        <v>2021</v>
      </c>
      <c r="I16" s="14" t="s">
        <v>884</v>
      </c>
      <c r="J16" s="7" t="str">
        <f t="shared" si="0"/>
        <v>PDF</v>
      </c>
      <c r="K16" s="9" t="s">
        <v>938</v>
      </c>
      <c r="L16" s="7">
        <v>1</v>
      </c>
      <c r="M16" s="7"/>
      <c r="N16" s="46" t="s">
        <v>1485</v>
      </c>
      <c r="O16" s="7" t="s">
        <v>946</v>
      </c>
      <c r="P16" s="38" t="s">
        <v>1506</v>
      </c>
      <c r="Q16" s="8">
        <v>1</v>
      </c>
      <c r="R16" s="5">
        <f t="shared" si="1"/>
        <v>21</v>
      </c>
      <c r="S16" s="7">
        <f t="shared" si="5"/>
        <v>0</v>
      </c>
      <c r="T16" s="7">
        <f t="shared" ref="T16:CE19" si="14">COUNTIF($N16,"*"&amp;TRIM(T$1)&amp;"*")</f>
        <v>0</v>
      </c>
      <c r="U16" s="7">
        <f t="shared" si="14"/>
        <v>0</v>
      </c>
      <c r="V16" s="7">
        <f t="shared" si="14"/>
        <v>0</v>
      </c>
      <c r="W16" s="7">
        <f t="shared" si="14"/>
        <v>0</v>
      </c>
      <c r="X16" s="7">
        <f t="shared" si="14"/>
        <v>0</v>
      </c>
      <c r="Y16" s="7">
        <f t="shared" si="14"/>
        <v>0</v>
      </c>
      <c r="Z16" s="7">
        <f t="shared" si="14"/>
        <v>0</v>
      </c>
      <c r="AA16" s="7">
        <f t="shared" si="14"/>
        <v>0</v>
      </c>
      <c r="AB16" s="7">
        <f t="shared" si="14"/>
        <v>0</v>
      </c>
      <c r="AC16" s="7">
        <f t="shared" si="14"/>
        <v>0</v>
      </c>
      <c r="AD16" s="7">
        <f t="shared" si="14"/>
        <v>0</v>
      </c>
      <c r="AE16" s="7">
        <f t="shared" si="14"/>
        <v>0</v>
      </c>
      <c r="AF16" s="7">
        <f t="shared" si="14"/>
        <v>0</v>
      </c>
      <c r="AG16" s="7">
        <f t="shared" si="14"/>
        <v>0</v>
      </c>
      <c r="AH16" s="7">
        <f t="shared" si="14"/>
        <v>0</v>
      </c>
      <c r="AI16" s="7">
        <f t="shared" si="14"/>
        <v>0</v>
      </c>
      <c r="AJ16" s="7">
        <f t="shared" si="14"/>
        <v>0</v>
      </c>
      <c r="AK16" s="7">
        <f t="shared" si="14"/>
        <v>0</v>
      </c>
      <c r="AL16" s="7">
        <f t="shared" si="14"/>
        <v>0</v>
      </c>
      <c r="AM16" s="7">
        <f t="shared" si="14"/>
        <v>0</v>
      </c>
      <c r="AN16" s="7">
        <f t="shared" si="14"/>
        <v>1</v>
      </c>
      <c r="AO16" s="7">
        <f t="shared" si="14"/>
        <v>0</v>
      </c>
      <c r="AP16" s="7">
        <f t="shared" si="14"/>
        <v>0</v>
      </c>
      <c r="AQ16" s="7">
        <f t="shared" si="14"/>
        <v>0</v>
      </c>
      <c r="AR16" s="7">
        <f t="shared" si="14"/>
        <v>0</v>
      </c>
      <c r="AS16" s="7">
        <f t="shared" si="14"/>
        <v>1</v>
      </c>
      <c r="AT16" s="7">
        <f t="shared" si="14"/>
        <v>1</v>
      </c>
      <c r="AU16" s="7">
        <f t="shared" si="14"/>
        <v>0</v>
      </c>
      <c r="AV16" s="7">
        <f t="shared" si="14"/>
        <v>0</v>
      </c>
      <c r="AW16" s="7">
        <f t="shared" si="14"/>
        <v>0</v>
      </c>
      <c r="AX16" s="7">
        <f t="shared" si="14"/>
        <v>0</v>
      </c>
      <c r="AY16" s="7">
        <f t="shared" si="14"/>
        <v>0</v>
      </c>
      <c r="AZ16" s="7">
        <f t="shared" si="14"/>
        <v>0</v>
      </c>
      <c r="BA16" s="7">
        <f t="shared" si="14"/>
        <v>0</v>
      </c>
      <c r="BB16" s="7">
        <f t="shared" si="14"/>
        <v>0</v>
      </c>
      <c r="BC16" s="7">
        <f t="shared" si="14"/>
        <v>0</v>
      </c>
      <c r="BD16" s="7">
        <f t="shared" si="14"/>
        <v>0</v>
      </c>
      <c r="BE16" s="7">
        <f t="shared" si="14"/>
        <v>0</v>
      </c>
      <c r="BF16" s="7">
        <f t="shared" si="14"/>
        <v>0</v>
      </c>
      <c r="BG16" s="7">
        <f t="shared" si="14"/>
        <v>0</v>
      </c>
      <c r="BH16" s="7">
        <f t="shared" si="14"/>
        <v>0</v>
      </c>
      <c r="BI16" s="7">
        <f t="shared" si="14"/>
        <v>0</v>
      </c>
      <c r="BJ16" s="7">
        <f t="shared" si="14"/>
        <v>0</v>
      </c>
      <c r="BK16" s="7">
        <f t="shared" si="14"/>
        <v>0</v>
      </c>
      <c r="BL16" s="7">
        <f t="shared" si="14"/>
        <v>1</v>
      </c>
      <c r="BM16" s="7">
        <f t="shared" si="14"/>
        <v>0</v>
      </c>
      <c r="BN16" s="7">
        <f t="shared" si="14"/>
        <v>0</v>
      </c>
      <c r="BO16" s="7">
        <f t="shared" si="14"/>
        <v>0</v>
      </c>
      <c r="BP16" s="7">
        <f t="shared" si="14"/>
        <v>1</v>
      </c>
      <c r="BQ16" s="7">
        <f t="shared" si="14"/>
        <v>1</v>
      </c>
      <c r="BR16" s="7">
        <f t="shared" si="14"/>
        <v>1</v>
      </c>
      <c r="BS16" s="7">
        <f t="shared" si="14"/>
        <v>0</v>
      </c>
      <c r="BT16" s="7">
        <f t="shared" si="14"/>
        <v>0</v>
      </c>
      <c r="BU16" s="7">
        <f t="shared" si="14"/>
        <v>0</v>
      </c>
      <c r="BV16" s="7">
        <f t="shared" si="14"/>
        <v>0</v>
      </c>
      <c r="BW16" s="7">
        <f t="shared" si="14"/>
        <v>0</v>
      </c>
      <c r="BX16" s="7">
        <f t="shared" si="14"/>
        <v>0</v>
      </c>
      <c r="BY16" s="7">
        <f t="shared" si="14"/>
        <v>0</v>
      </c>
      <c r="BZ16" s="7">
        <f t="shared" si="14"/>
        <v>0</v>
      </c>
      <c r="CA16" s="7">
        <f t="shared" si="14"/>
        <v>1</v>
      </c>
      <c r="CB16" s="7">
        <f t="shared" si="14"/>
        <v>1</v>
      </c>
      <c r="CC16" s="7">
        <f t="shared" si="14"/>
        <v>0</v>
      </c>
      <c r="CD16" s="7">
        <f t="shared" si="14"/>
        <v>0</v>
      </c>
      <c r="CE16" s="7">
        <f t="shared" si="14"/>
        <v>1</v>
      </c>
      <c r="CF16" s="7">
        <f t="shared" si="13"/>
        <v>1</v>
      </c>
      <c r="CG16" s="7">
        <f t="shared" si="13"/>
        <v>1</v>
      </c>
      <c r="CH16" s="7">
        <f t="shared" si="13"/>
        <v>0</v>
      </c>
      <c r="CI16" s="7">
        <f t="shared" si="13"/>
        <v>0</v>
      </c>
      <c r="CJ16" s="7">
        <f t="shared" si="13"/>
        <v>0</v>
      </c>
      <c r="CK16" s="7">
        <f t="shared" si="13"/>
        <v>0</v>
      </c>
      <c r="CL16" s="7">
        <f t="shared" si="13"/>
        <v>0</v>
      </c>
      <c r="CM16" s="7">
        <f t="shared" si="13"/>
        <v>0</v>
      </c>
      <c r="CN16" s="7">
        <f t="shared" si="13"/>
        <v>0</v>
      </c>
      <c r="CO16" s="7">
        <f t="shared" si="13"/>
        <v>0</v>
      </c>
      <c r="CP16" s="7">
        <f t="shared" si="13"/>
        <v>0</v>
      </c>
      <c r="CQ16" s="7">
        <f t="shared" si="13"/>
        <v>0</v>
      </c>
      <c r="CR16" s="7">
        <f t="shared" si="13"/>
        <v>0</v>
      </c>
      <c r="CS16" s="7">
        <f t="shared" si="13"/>
        <v>0</v>
      </c>
      <c r="CT16" s="7">
        <f t="shared" si="13"/>
        <v>0</v>
      </c>
      <c r="CU16" s="7">
        <f t="shared" si="13"/>
        <v>0</v>
      </c>
      <c r="CV16" s="7">
        <f t="shared" si="13"/>
        <v>0</v>
      </c>
      <c r="CW16" s="7">
        <f t="shared" si="13"/>
        <v>0</v>
      </c>
      <c r="CX16" s="7">
        <f t="shared" si="13"/>
        <v>0</v>
      </c>
      <c r="CY16" s="7">
        <f t="shared" si="13"/>
        <v>0</v>
      </c>
      <c r="CZ16" s="7">
        <f t="shared" si="13"/>
        <v>0</v>
      </c>
      <c r="DA16" s="7">
        <f t="shared" si="13"/>
        <v>1</v>
      </c>
      <c r="DB16" s="7">
        <f t="shared" si="13"/>
        <v>0</v>
      </c>
      <c r="DC16" s="7">
        <f t="shared" si="13"/>
        <v>0</v>
      </c>
      <c r="DD16" s="7">
        <f t="shared" si="13"/>
        <v>1</v>
      </c>
      <c r="DE16" s="7">
        <f t="shared" si="13"/>
        <v>0</v>
      </c>
      <c r="DF16" s="7">
        <f t="shared" si="13"/>
        <v>0</v>
      </c>
      <c r="DG16" s="7">
        <f t="shared" si="13"/>
        <v>0</v>
      </c>
      <c r="DH16" s="7">
        <f t="shared" si="13"/>
        <v>0</v>
      </c>
      <c r="DI16" s="7">
        <f t="shared" si="13"/>
        <v>1</v>
      </c>
      <c r="DJ16" s="7">
        <f t="shared" si="13"/>
        <v>0</v>
      </c>
      <c r="DK16" s="7">
        <f t="shared" si="13"/>
        <v>0</v>
      </c>
      <c r="DL16" s="7">
        <f t="shared" si="13"/>
        <v>0</v>
      </c>
      <c r="DM16" s="7">
        <f t="shared" si="13"/>
        <v>0</v>
      </c>
      <c r="DN16" s="7">
        <f t="shared" si="13"/>
        <v>0</v>
      </c>
      <c r="DO16" s="7">
        <f t="shared" si="13"/>
        <v>0</v>
      </c>
      <c r="DP16" s="7">
        <f t="shared" si="13"/>
        <v>0</v>
      </c>
      <c r="DQ16" s="7">
        <f t="shared" si="13"/>
        <v>1</v>
      </c>
      <c r="DR16" s="7">
        <f t="shared" si="13"/>
        <v>1</v>
      </c>
      <c r="DS16" s="7">
        <f t="shared" si="13"/>
        <v>0</v>
      </c>
      <c r="DT16" s="7">
        <f t="shared" si="13"/>
        <v>0</v>
      </c>
      <c r="DU16" s="7">
        <f t="shared" si="13"/>
        <v>0</v>
      </c>
      <c r="DV16" s="7">
        <f t="shared" si="13"/>
        <v>0</v>
      </c>
      <c r="DW16" s="7">
        <f t="shared" si="13"/>
        <v>0</v>
      </c>
      <c r="DX16" s="7">
        <f t="shared" si="13"/>
        <v>0</v>
      </c>
      <c r="DY16" s="7">
        <f t="shared" si="13"/>
        <v>0</v>
      </c>
      <c r="DZ16" s="7">
        <f t="shared" si="13"/>
        <v>0</v>
      </c>
      <c r="EA16" s="7">
        <f t="shared" si="13"/>
        <v>0</v>
      </c>
      <c r="EB16" s="7">
        <f t="shared" si="13"/>
        <v>0</v>
      </c>
      <c r="EC16" s="7">
        <f t="shared" si="13"/>
        <v>1</v>
      </c>
      <c r="ED16" s="7">
        <f t="shared" si="13"/>
        <v>0</v>
      </c>
      <c r="EE16" s="7">
        <f t="shared" si="13"/>
        <v>0</v>
      </c>
      <c r="EF16" s="7">
        <f t="shared" si="13"/>
        <v>0</v>
      </c>
      <c r="EG16" s="7">
        <f t="shared" si="13"/>
        <v>0</v>
      </c>
      <c r="EH16" s="7">
        <f t="shared" si="13"/>
        <v>0</v>
      </c>
      <c r="EI16" s="7">
        <f t="shared" si="13"/>
        <v>0</v>
      </c>
      <c r="EJ16" s="7">
        <f t="shared" si="13"/>
        <v>1</v>
      </c>
      <c r="EK16" s="7">
        <f t="shared" si="13"/>
        <v>0</v>
      </c>
      <c r="EL16" s="7">
        <f t="shared" si="13"/>
        <v>0</v>
      </c>
      <c r="EM16" s="7">
        <f t="shared" si="13"/>
        <v>0</v>
      </c>
      <c r="EN16" s="7">
        <f t="shared" si="13"/>
        <v>1</v>
      </c>
      <c r="EO16" s="7">
        <f t="shared" si="13"/>
        <v>1</v>
      </c>
      <c r="EP16" s="7">
        <f t="shared" si="13"/>
        <v>0</v>
      </c>
      <c r="EQ16" s="7">
        <f t="shared" si="8"/>
        <v>0</v>
      </c>
      <c r="ER16" s="7">
        <f t="shared" si="7"/>
        <v>0</v>
      </c>
    </row>
    <row r="17" spans="1:148" ht="16.5" customHeight="1" x14ac:dyDescent="0.25">
      <c r="A17" s="7">
        <v>130</v>
      </c>
      <c r="B17" s="11" t="s">
        <v>264</v>
      </c>
      <c r="C17" s="12" t="s">
        <v>263</v>
      </c>
      <c r="D17" s="23" t="s">
        <v>262</v>
      </c>
      <c r="E17" s="11" t="s">
        <v>261</v>
      </c>
      <c r="F17" s="11" t="s">
        <v>1061</v>
      </c>
      <c r="G17" s="11">
        <v>1</v>
      </c>
      <c r="H17" s="11">
        <v>2021</v>
      </c>
      <c r="I17" s="14" t="s">
        <v>891</v>
      </c>
      <c r="J17" s="7" t="str">
        <f t="shared" si="0"/>
        <v>PDF</v>
      </c>
      <c r="K17" s="9" t="s">
        <v>937</v>
      </c>
      <c r="L17" s="7">
        <v>1</v>
      </c>
      <c r="M17" s="37" t="s">
        <v>1198</v>
      </c>
      <c r="N17" s="44" t="s">
        <v>1694</v>
      </c>
      <c r="O17" s="37" t="s">
        <v>1186</v>
      </c>
      <c r="P17" s="37" t="s">
        <v>1199</v>
      </c>
      <c r="Q17" s="7">
        <v>1</v>
      </c>
      <c r="R17" s="5">
        <f t="shared" si="1"/>
        <v>15</v>
      </c>
      <c r="S17" s="7">
        <f t="shared" si="5"/>
        <v>0</v>
      </c>
      <c r="T17" s="7">
        <f t="shared" si="14"/>
        <v>0</v>
      </c>
      <c r="U17" s="7">
        <f t="shared" si="14"/>
        <v>0</v>
      </c>
      <c r="V17" s="7">
        <f t="shared" si="14"/>
        <v>0</v>
      </c>
      <c r="W17" s="7">
        <f t="shared" si="14"/>
        <v>0</v>
      </c>
      <c r="X17" s="7">
        <f t="shared" si="14"/>
        <v>0</v>
      </c>
      <c r="Y17" s="7">
        <f t="shared" si="14"/>
        <v>0</v>
      </c>
      <c r="Z17" s="7">
        <f t="shared" si="14"/>
        <v>0</v>
      </c>
      <c r="AA17" s="7">
        <f t="shared" si="14"/>
        <v>0</v>
      </c>
      <c r="AB17" s="7">
        <f t="shared" si="14"/>
        <v>0</v>
      </c>
      <c r="AC17" s="7">
        <f t="shared" si="14"/>
        <v>0</v>
      </c>
      <c r="AD17" s="7">
        <f t="shared" si="14"/>
        <v>0</v>
      </c>
      <c r="AE17" s="7">
        <f t="shared" si="14"/>
        <v>0</v>
      </c>
      <c r="AF17" s="7">
        <f t="shared" si="14"/>
        <v>0</v>
      </c>
      <c r="AG17" s="7">
        <f t="shared" si="14"/>
        <v>0</v>
      </c>
      <c r="AH17" s="7">
        <f t="shared" si="14"/>
        <v>0</v>
      </c>
      <c r="AI17" s="7">
        <f t="shared" si="14"/>
        <v>0</v>
      </c>
      <c r="AJ17" s="7">
        <f t="shared" si="14"/>
        <v>0</v>
      </c>
      <c r="AK17" s="7">
        <f t="shared" si="14"/>
        <v>0</v>
      </c>
      <c r="AL17" s="7">
        <f t="shared" si="14"/>
        <v>0</v>
      </c>
      <c r="AM17" s="7">
        <f t="shared" si="14"/>
        <v>0</v>
      </c>
      <c r="AN17" s="7">
        <f t="shared" si="14"/>
        <v>0</v>
      </c>
      <c r="AO17" s="7">
        <f t="shared" si="14"/>
        <v>0</v>
      </c>
      <c r="AP17" s="7">
        <f t="shared" si="14"/>
        <v>0</v>
      </c>
      <c r="AQ17" s="7">
        <f t="shared" si="14"/>
        <v>0</v>
      </c>
      <c r="AR17" s="7">
        <f t="shared" si="14"/>
        <v>0</v>
      </c>
      <c r="AS17" s="7">
        <f t="shared" si="14"/>
        <v>0</v>
      </c>
      <c r="AT17" s="7">
        <f t="shared" si="14"/>
        <v>0</v>
      </c>
      <c r="AU17" s="7">
        <f t="shared" si="14"/>
        <v>0</v>
      </c>
      <c r="AV17" s="7">
        <f t="shared" si="14"/>
        <v>0</v>
      </c>
      <c r="AW17" s="7">
        <f t="shared" si="14"/>
        <v>0</v>
      </c>
      <c r="AX17" s="7">
        <f t="shared" si="14"/>
        <v>0</v>
      </c>
      <c r="AY17" s="7">
        <f t="shared" si="14"/>
        <v>0</v>
      </c>
      <c r="AZ17" s="7">
        <f t="shared" si="14"/>
        <v>1</v>
      </c>
      <c r="BA17" s="7">
        <f t="shared" si="14"/>
        <v>0</v>
      </c>
      <c r="BB17" s="7">
        <f t="shared" si="14"/>
        <v>0</v>
      </c>
      <c r="BC17" s="7">
        <f t="shared" si="14"/>
        <v>0</v>
      </c>
      <c r="BD17" s="7">
        <f t="shared" si="14"/>
        <v>0</v>
      </c>
      <c r="BE17" s="7">
        <f t="shared" si="14"/>
        <v>0</v>
      </c>
      <c r="BF17" s="7">
        <f t="shared" si="14"/>
        <v>0</v>
      </c>
      <c r="BG17" s="7">
        <f t="shared" si="14"/>
        <v>0</v>
      </c>
      <c r="BH17" s="7">
        <f t="shared" si="14"/>
        <v>0</v>
      </c>
      <c r="BI17" s="7">
        <f t="shared" si="14"/>
        <v>0</v>
      </c>
      <c r="BJ17" s="7">
        <f t="shared" si="14"/>
        <v>0</v>
      </c>
      <c r="BK17" s="7">
        <f t="shared" si="14"/>
        <v>0</v>
      </c>
      <c r="BL17" s="7">
        <f t="shared" si="14"/>
        <v>0</v>
      </c>
      <c r="BM17" s="7">
        <f t="shared" si="14"/>
        <v>0</v>
      </c>
      <c r="BN17" s="7">
        <f t="shared" si="14"/>
        <v>0</v>
      </c>
      <c r="BO17" s="7">
        <f t="shared" si="14"/>
        <v>0</v>
      </c>
      <c r="BP17" s="7">
        <f t="shared" si="14"/>
        <v>0</v>
      </c>
      <c r="BQ17" s="7">
        <f t="shared" si="14"/>
        <v>0</v>
      </c>
      <c r="BR17" s="7">
        <f t="shared" si="14"/>
        <v>0</v>
      </c>
      <c r="BS17" s="7">
        <f t="shared" si="14"/>
        <v>0</v>
      </c>
      <c r="BT17" s="7">
        <f t="shared" si="14"/>
        <v>0</v>
      </c>
      <c r="BU17" s="7">
        <f t="shared" si="14"/>
        <v>0</v>
      </c>
      <c r="BV17" s="7">
        <f t="shared" si="14"/>
        <v>0</v>
      </c>
      <c r="BW17" s="7">
        <f t="shared" si="14"/>
        <v>0</v>
      </c>
      <c r="BX17" s="7">
        <f t="shared" si="14"/>
        <v>0</v>
      </c>
      <c r="BY17" s="7">
        <f t="shared" si="14"/>
        <v>0</v>
      </c>
      <c r="BZ17" s="7">
        <f t="shared" si="14"/>
        <v>0</v>
      </c>
      <c r="CA17" s="7">
        <f t="shared" si="14"/>
        <v>1</v>
      </c>
      <c r="CB17" s="7">
        <f t="shared" si="14"/>
        <v>1</v>
      </c>
      <c r="CC17" s="7">
        <f t="shared" si="14"/>
        <v>1</v>
      </c>
      <c r="CD17" s="7">
        <f t="shared" si="14"/>
        <v>0</v>
      </c>
      <c r="CE17" s="7">
        <f t="shared" si="14"/>
        <v>1</v>
      </c>
      <c r="CF17" s="7">
        <f t="shared" si="13"/>
        <v>1</v>
      </c>
      <c r="CG17" s="7">
        <f t="shared" si="13"/>
        <v>1</v>
      </c>
      <c r="CH17" s="7">
        <f t="shared" si="13"/>
        <v>0</v>
      </c>
      <c r="CI17" s="7">
        <f t="shared" si="13"/>
        <v>1</v>
      </c>
      <c r="CJ17" s="7">
        <f t="shared" si="13"/>
        <v>0</v>
      </c>
      <c r="CK17" s="7">
        <f t="shared" si="13"/>
        <v>0</v>
      </c>
      <c r="CL17" s="7">
        <f t="shared" si="13"/>
        <v>0</v>
      </c>
      <c r="CM17" s="7">
        <f t="shared" si="13"/>
        <v>0</v>
      </c>
      <c r="CN17" s="7">
        <f t="shared" si="13"/>
        <v>0</v>
      </c>
      <c r="CO17" s="7">
        <f t="shared" si="13"/>
        <v>0</v>
      </c>
      <c r="CP17" s="7">
        <f t="shared" si="13"/>
        <v>0</v>
      </c>
      <c r="CQ17" s="7">
        <f t="shared" si="13"/>
        <v>0</v>
      </c>
      <c r="CR17" s="7">
        <f t="shared" si="13"/>
        <v>0</v>
      </c>
      <c r="CS17" s="7">
        <f t="shared" si="13"/>
        <v>0</v>
      </c>
      <c r="CT17" s="7">
        <f t="shared" si="13"/>
        <v>0</v>
      </c>
      <c r="CU17" s="7">
        <f t="shared" si="13"/>
        <v>0</v>
      </c>
      <c r="CV17" s="7">
        <f t="shared" si="13"/>
        <v>0</v>
      </c>
      <c r="CW17" s="7">
        <f t="shared" si="13"/>
        <v>0</v>
      </c>
      <c r="CX17" s="7">
        <f t="shared" si="13"/>
        <v>1</v>
      </c>
      <c r="CY17" s="7">
        <f t="shared" si="13"/>
        <v>0</v>
      </c>
      <c r="CZ17" s="7">
        <f t="shared" si="13"/>
        <v>1</v>
      </c>
      <c r="DA17" s="7">
        <f t="shared" si="13"/>
        <v>1</v>
      </c>
      <c r="DB17" s="7">
        <f t="shared" si="13"/>
        <v>0</v>
      </c>
      <c r="DC17" s="7">
        <f t="shared" si="13"/>
        <v>0</v>
      </c>
      <c r="DD17" s="7">
        <f t="shared" si="13"/>
        <v>0</v>
      </c>
      <c r="DE17" s="7">
        <f t="shared" si="13"/>
        <v>0</v>
      </c>
      <c r="DF17" s="7">
        <f t="shared" si="13"/>
        <v>0</v>
      </c>
      <c r="DG17" s="7">
        <f t="shared" si="13"/>
        <v>1</v>
      </c>
      <c r="DH17" s="7">
        <f t="shared" si="13"/>
        <v>1</v>
      </c>
      <c r="DI17" s="7">
        <f t="shared" si="13"/>
        <v>0</v>
      </c>
      <c r="DJ17" s="7">
        <f t="shared" si="13"/>
        <v>0</v>
      </c>
      <c r="DK17" s="7">
        <f t="shared" si="13"/>
        <v>0</v>
      </c>
      <c r="DL17" s="7">
        <f t="shared" si="13"/>
        <v>0</v>
      </c>
      <c r="DM17" s="7">
        <f t="shared" si="13"/>
        <v>0</v>
      </c>
      <c r="DN17" s="7">
        <f t="shared" si="13"/>
        <v>0</v>
      </c>
      <c r="DO17" s="7">
        <f t="shared" si="13"/>
        <v>0</v>
      </c>
      <c r="DP17" s="7">
        <f t="shared" si="13"/>
        <v>0</v>
      </c>
      <c r="DQ17" s="7">
        <f t="shared" si="13"/>
        <v>1</v>
      </c>
      <c r="DR17" s="7">
        <f t="shared" si="13"/>
        <v>1</v>
      </c>
      <c r="DS17" s="7">
        <f t="shared" si="13"/>
        <v>0</v>
      </c>
      <c r="DT17" s="7">
        <f t="shared" si="13"/>
        <v>0</v>
      </c>
      <c r="DU17" s="7">
        <f t="shared" si="13"/>
        <v>0</v>
      </c>
      <c r="DV17" s="7">
        <f t="shared" si="13"/>
        <v>0</v>
      </c>
      <c r="DW17" s="7">
        <f t="shared" si="13"/>
        <v>0</v>
      </c>
      <c r="DX17" s="7">
        <f t="shared" si="13"/>
        <v>0</v>
      </c>
      <c r="DY17" s="7">
        <f t="shared" si="13"/>
        <v>0</v>
      </c>
      <c r="DZ17" s="7">
        <f t="shared" si="13"/>
        <v>0</v>
      </c>
      <c r="EA17" s="7">
        <f t="shared" si="13"/>
        <v>0</v>
      </c>
      <c r="EB17" s="7">
        <f t="shared" si="13"/>
        <v>0</v>
      </c>
      <c r="EC17" s="7">
        <f t="shared" si="13"/>
        <v>0</v>
      </c>
      <c r="ED17" s="7">
        <f t="shared" si="13"/>
        <v>0</v>
      </c>
      <c r="EE17" s="7">
        <f t="shared" si="13"/>
        <v>0</v>
      </c>
      <c r="EF17" s="7">
        <f t="shared" si="13"/>
        <v>0</v>
      </c>
      <c r="EG17" s="7">
        <f t="shared" si="13"/>
        <v>0</v>
      </c>
      <c r="EH17" s="7">
        <f t="shared" si="13"/>
        <v>0</v>
      </c>
      <c r="EI17" s="7">
        <f t="shared" si="13"/>
        <v>0</v>
      </c>
      <c r="EJ17" s="7">
        <f t="shared" si="13"/>
        <v>0</v>
      </c>
      <c r="EK17" s="7">
        <f t="shared" si="13"/>
        <v>0</v>
      </c>
      <c r="EL17" s="7">
        <f t="shared" si="13"/>
        <v>0</v>
      </c>
      <c r="EM17" s="7">
        <f t="shared" si="13"/>
        <v>0</v>
      </c>
      <c r="EN17" s="7">
        <f t="shared" si="13"/>
        <v>0</v>
      </c>
      <c r="EO17" s="7">
        <f t="shared" si="13"/>
        <v>0</v>
      </c>
      <c r="EP17" s="7">
        <f t="shared" si="13"/>
        <v>0</v>
      </c>
      <c r="EQ17" s="7">
        <f t="shared" si="8"/>
        <v>0</v>
      </c>
      <c r="ER17" s="7">
        <f t="shared" si="7"/>
        <v>0</v>
      </c>
    </row>
    <row r="18" spans="1:148" ht="16.5" customHeight="1" x14ac:dyDescent="0.25">
      <c r="A18" s="7">
        <v>49</v>
      </c>
      <c r="B18" s="11" t="s">
        <v>583</v>
      </c>
      <c r="C18" s="12" t="s">
        <v>582</v>
      </c>
      <c r="D18" s="23" t="s">
        <v>581</v>
      </c>
      <c r="E18" s="11" t="s">
        <v>580</v>
      </c>
      <c r="F18" s="11" t="s">
        <v>971</v>
      </c>
      <c r="G18" s="11">
        <v>1</v>
      </c>
      <c r="H18" s="11">
        <v>2023</v>
      </c>
      <c r="I18" s="14" t="s">
        <v>831</v>
      </c>
      <c r="J18" s="7" t="str">
        <f t="shared" si="0"/>
        <v>PDF</v>
      </c>
      <c r="K18" s="9" t="s">
        <v>936</v>
      </c>
      <c r="L18" s="7">
        <v>1</v>
      </c>
      <c r="M18" s="36" t="s">
        <v>1131</v>
      </c>
      <c r="N18" s="44" t="s">
        <v>1132</v>
      </c>
      <c r="O18" s="36" t="s">
        <v>1133</v>
      </c>
      <c r="P18" s="36" t="s">
        <v>1134</v>
      </c>
      <c r="Q18" s="8">
        <v>1</v>
      </c>
      <c r="R18" s="5">
        <f t="shared" si="1"/>
        <v>7</v>
      </c>
      <c r="S18" s="7">
        <f t="shared" si="5"/>
        <v>0</v>
      </c>
      <c r="T18" s="7">
        <f t="shared" si="14"/>
        <v>0</v>
      </c>
      <c r="U18" s="7">
        <f t="shared" si="14"/>
        <v>0</v>
      </c>
      <c r="V18" s="7">
        <f t="shared" si="14"/>
        <v>0</v>
      </c>
      <c r="W18" s="7">
        <f t="shared" si="14"/>
        <v>0</v>
      </c>
      <c r="X18" s="7">
        <f t="shared" si="14"/>
        <v>0</v>
      </c>
      <c r="Y18" s="7">
        <f t="shared" si="14"/>
        <v>0</v>
      </c>
      <c r="Z18" s="7">
        <f t="shared" si="14"/>
        <v>0</v>
      </c>
      <c r="AA18" s="7">
        <f t="shared" si="14"/>
        <v>0</v>
      </c>
      <c r="AB18" s="7">
        <f t="shared" si="14"/>
        <v>0</v>
      </c>
      <c r="AC18" s="7">
        <f t="shared" si="14"/>
        <v>0</v>
      </c>
      <c r="AD18" s="7">
        <f t="shared" si="14"/>
        <v>0</v>
      </c>
      <c r="AE18" s="7">
        <f t="shared" si="14"/>
        <v>0</v>
      </c>
      <c r="AF18" s="7">
        <f t="shared" si="14"/>
        <v>0</v>
      </c>
      <c r="AG18" s="7">
        <f t="shared" si="14"/>
        <v>0</v>
      </c>
      <c r="AH18" s="7">
        <f t="shared" si="14"/>
        <v>0</v>
      </c>
      <c r="AI18" s="7">
        <f t="shared" si="14"/>
        <v>0</v>
      </c>
      <c r="AJ18" s="7">
        <f t="shared" si="14"/>
        <v>0</v>
      </c>
      <c r="AK18" s="7">
        <f t="shared" si="14"/>
        <v>0</v>
      </c>
      <c r="AL18" s="7">
        <f t="shared" si="14"/>
        <v>0</v>
      </c>
      <c r="AM18" s="7">
        <f t="shared" si="14"/>
        <v>0</v>
      </c>
      <c r="AN18" s="7">
        <f t="shared" si="14"/>
        <v>0</v>
      </c>
      <c r="AO18" s="7">
        <f t="shared" si="14"/>
        <v>0</v>
      </c>
      <c r="AP18" s="7">
        <f t="shared" si="14"/>
        <v>0</v>
      </c>
      <c r="AQ18" s="7">
        <f t="shared" si="14"/>
        <v>0</v>
      </c>
      <c r="AR18" s="7">
        <f t="shared" si="14"/>
        <v>0</v>
      </c>
      <c r="AS18" s="7">
        <f t="shared" si="14"/>
        <v>0</v>
      </c>
      <c r="AT18" s="7">
        <f t="shared" si="14"/>
        <v>1</v>
      </c>
      <c r="AU18" s="7">
        <f t="shared" si="14"/>
        <v>0</v>
      </c>
      <c r="AV18" s="7">
        <f t="shared" si="14"/>
        <v>0</v>
      </c>
      <c r="AW18" s="7">
        <f t="shared" si="14"/>
        <v>0</v>
      </c>
      <c r="AX18" s="7">
        <f t="shared" si="14"/>
        <v>0</v>
      </c>
      <c r="AY18" s="7">
        <f t="shared" si="14"/>
        <v>1</v>
      </c>
      <c r="AZ18" s="7">
        <f t="shared" si="14"/>
        <v>0</v>
      </c>
      <c r="BA18" s="7">
        <f t="shared" si="14"/>
        <v>0</v>
      </c>
      <c r="BB18" s="7">
        <f t="shared" si="14"/>
        <v>0</v>
      </c>
      <c r="BC18" s="7">
        <f t="shared" si="14"/>
        <v>0</v>
      </c>
      <c r="BD18" s="7">
        <f t="shared" si="14"/>
        <v>0</v>
      </c>
      <c r="BE18" s="7">
        <f t="shared" si="14"/>
        <v>0</v>
      </c>
      <c r="BF18" s="7">
        <f t="shared" si="14"/>
        <v>0</v>
      </c>
      <c r="BG18" s="7">
        <f t="shared" si="14"/>
        <v>0</v>
      </c>
      <c r="BH18" s="7">
        <f t="shared" si="14"/>
        <v>0</v>
      </c>
      <c r="BI18" s="7">
        <f t="shared" si="14"/>
        <v>0</v>
      </c>
      <c r="BJ18" s="7">
        <f t="shared" si="14"/>
        <v>0</v>
      </c>
      <c r="BK18" s="7">
        <f t="shared" si="14"/>
        <v>0</v>
      </c>
      <c r="BL18" s="7">
        <f t="shared" si="14"/>
        <v>0</v>
      </c>
      <c r="BM18" s="7">
        <f t="shared" si="14"/>
        <v>0</v>
      </c>
      <c r="BN18" s="7">
        <f t="shared" si="14"/>
        <v>0</v>
      </c>
      <c r="BO18" s="7">
        <f t="shared" si="14"/>
        <v>0</v>
      </c>
      <c r="BP18" s="7">
        <f t="shared" si="14"/>
        <v>0</v>
      </c>
      <c r="BQ18" s="7">
        <f t="shared" si="14"/>
        <v>0</v>
      </c>
      <c r="BR18" s="7">
        <f t="shared" si="14"/>
        <v>0</v>
      </c>
      <c r="BS18" s="7">
        <f t="shared" si="14"/>
        <v>0</v>
      </c>
      <c r="BT18" s="7">
        <f t="shared" si="14"/>
        <v>0</v>
      </c>
      <c r="BU18" s="7">
        <f t="shared" si="14"/>
        <v>0</v>
      </c>
      <c r="BV18" s="7">
        <f t="shared" si="14"/>
        <v>0</v>
      </c>
      <c r="BW18" s="7">
        <f t="shared" si="14"/>
        <v>0</v>
      </c>
      <c r="BX18" s="7">
        <f t="shared" si="14"/>
        <v>0</v>
      </c>
      <c r="BY18" s="7">
        <f t="shared" si="14"/>
        <v>0</v>
      </c>
      <c r="BZ18" s="7">
        <f t="shared" si="14"/>
        <v>0</v>
      </c>
      <c r="CA18" s="7">
        <f t="shared" si="14"/>
        <v>1</v>
      </c>
      <c r="CB18" s="7">
        <f t="shared" si="14"/>
        <v>1</v>
      </c>
      <c r="CC18" s="7">
        <f t="shared" si="14"/>
        <v>0</v>
      </c>
      <c r="CD18" s="7">
        <f t="shared" si="14"/>
        <v>0</v>
      </c>
      <c r="CE18" s="7">
        <f t="shared" si="14"/>
        <v>0</v>
      </c>
      <c r="CF18" s="7">
        <f t="shared" si="13"/>
        <v>0</v>
      </c>
      <c r="CG18" s="7">
        <f t="shared" si="13"/>
        <v>0</v>
      </c>
      <c r="CH18" s="7">
        <f t="shared" si="13"/>
        <v>0</v>
      </c>
      <c r="CI18" s="7">
        <f t="shared" si="13"/>
        <v>0</v>
      </c>
      <c r="CJ18" s="7">
        <f t="shared" si="13"/>
        <v>0</v>
      </c>
      <c r="CK18" s="7">
        <f t="shared" si="13"/>
        <v>0</v>
      </c>
      <c r="CL18" s="7">
        <f t="shared" si="13"/>
        <v>0</v>
      </c>
      <c r="CM18" s="7">
        <f t="shared" si="13"/>
        <v>0</v>
      </c>
      <c r="CN18" s="7">
        <f t="shared" si="13"/>
        <v>0</v>
      </c>
      <c r="CO18" s="7">
        <f t="shared" si="13"/>
        <v>0</v>
      </c>
      <c r="CP18" s="7">
        <f t="shared" si="13"/>
        <v>0</v>
      </c>
      <c r="CQ18" s="7">
        <f t="shared" si="13"/>
        <v>0</v>
      </c>
      <c r="CR18" s="7">
        <f t="shared" si="13"/>
        <v>0</v>
      </c>
      <c r="CS18" s="7">
        <f t="shared" si="13"/>
        <v>0</v>
      </c>
      <c r="CT18" s="7">
        <f t="shared" si="13"/>
        <v>1</v>
      </c>
      <c r="CU18" s="7">
        <f t="shared" si="13"/>
        <v>0</v>
      </c>
      <c r="CV18" s="7">
        <f t="shared" si="13"/>
        <v>0</v>
      </c>
      <c r="CW18" s="7">
        <f t="shared" si="13"/>
        <v>0</v>
      </c>
      <c r="CX18" s="7">
        <f t="shared" si="13"/>
        <v>0</v>
      </c>
      <c r="CY18" s="7">
        <f t="shared" si="13"/>
        <v>0</v>
      </c>
      <c r="CZ18" s="7">
        <f t="shared" si="13"/>
        <v>0</v>
      </c>
      <c r="DA18" s="7">
        <f t="shared" si="13"/>
        <v>1</v>
      </c>
      <c r="DB18" s="7">
        <f t="shared" si="13"/>
        <v>0</v>
      </c>
      <c r="DC18" s="7">
        <f t="shared" si="13"/>
        <v>0</v>
      </c>
      <c r="DD18" s="7">
        <f t="shared" si="13"/>
        <v>0</v>
      </c>
      <c r="DE18" s="7">
        <f t="shared" si="13"/>
        <v>0</v>
      </c>
      <c r="DF18" s="7">
        <f t="shared" si="13"/>
        <v>0</v>
      </c>
      <c r="DG18" s="7">
        <f t="shared" si="13"/>
        <v>0</v>
      </c>
      <c r="DH18" s="7">
        <f t="shared" si="13"/>
        <v>0</v>
      </c>
      <c r="DI18" s="7">
        <f t="shared" si="13"/>
        <v>0</v>
      </c>
      <c r="DJ18" s="7">
        <f t="shared" si="13"/>
        <v>0</v>
      </c>
      <c r="DK18" s="7">
        <f t="shared" si="13"/>
        <v>0</v>
      </c>
      <c r="DL18" s="7">
        <f t="shared" si="13"/>
        <v>0</v>
      </c>
      <c r="DM18" s="7">
        <f t="shared" si="13"/>
        <v>0</v>
      </c>
      <c r="DN18" s="7">
        <f t="shared" si="13"/>
        <v>0</v>
      </c>
      <c r="DO18" s="7">
        <f t="shared" si="13"/>
        <v>0</v>
      </c>
      <c r="DP18" s="7">
        <f t="shared" si="13"/>
        <v>1</v>
      </c>
      <c r="DQ18" s="7">
        <f t="shared" si="13"/>
        <v>0</v>
      </c>
      <c r="DR18" s="7">
        <f t="shared" si="13"/>
        <v>0</v>
      </c>
      <c r="DS18" s="7">
        <f t="shared" si="13"/>
        <v>0</v>
      </c>
      <c r="DT18" s="7">
        <f t="shared" si="13"/>
        <v>0</v>
      </c>
      <c r="DU18" s="7">
        <f t="shared" si="13"/>
        <v>0</v>
      </c>
      <c r="DV18" s="7">
        <f t="shared" si="13"/>
        <v>0</v>
      </c>
      <c r="DW18" s="7">
        <f t="shared" si="13"/>
        <v>0</v>
      </c>
      <c r="DX18" s="7">
        <f t="shared" si="13"/>
        <v>0</v>
      </c>
      <c r="DY18" s="7">
        <f t="shared" si="13"/>
        <v>0</v>
      </c>
      <c r="DZ18" s="7">
        <f t="shared" si="13"/>
        <v>0</v>
      </c>
      <c r="EA18" s="7">
        <f t="shared" si="13"/>
        <v>0</v>
      </c>
      <c r="EB18" s="7">
        <f t="shared" si="13"/>
        <v>0</v>
      </c>
      <c r="EC18" s="7">
        <f t="shared" si="13"/>
        <v>0</v>
      </c>
      <c r="ED18" s="7">
        <f t="shared" si="13"/>
        <v>0</v>
      </c>
      <c r="EE18" s="7">
        <f t="shared" si="13"/>
        <v>0</v>
      </c>
      <c r="EF18" s="7">
        <f t="shared" si="13"/>
        <v>0</v>
      </c>
      <c r="EG18" s="7">
        <f t="shared" si="13"/>
        <v>0</v>
      </c>
      <c r="EH18" s="7">
        <f t="shared" si="13"/>
        <v>0</v>
      </c>
      <c r="EI18" s="7">
        <f t="shared" si="13"/>
        <v>0</v>
      </c>
      <c r="EJ18" s="7">
        <f t="shared" si="13"/>
        <v>0</v>
      </c>
      <c r="EK18" s="7">
        <f t="shared" si="13"/>
        <v>0</v>
      </c>
      <c r="EL18" s="7">
        <f t="shared" si="13"/>
        <v>0</v>
      </c>
      <c r="EM18" s="7">
        <f t="shared" si="13"/>
        <v>0</v>
      </c>
      <c r="EN18" s="7">
        <f t="shared" si="13"/>
        <v>0</v>
      </c>
      <c r="EO18" s="7">
        <f t="shared" si="13"/>
        <v>0</v>
      </c>
      <c r="EP18" s="7">
        <f t="shared" si="13"/>
        <v>0</v>
      </c>
      <c r="EQ18" s="7">
        <f t="shared" si="8"/>
        <v>0</v>
      </c>
      <c r="ER18" s="7">
        <f t="shared" si="7"/>
        <v>0</v>
      </c>
    </row>
    <row r="19" spans="1:148" ht="16.5" customHeight="1" x14ac:dyDescent="0.25">
      <c r="A19" s="7">
        <v>62</v>
      </c>
      <c r="B19" s="11" t="s">
        <v>531</v>
      </c>
      <c r="C19" s="12" t="s">
        <v>530</v>
      </c>
      <c r="D19" s="23" t="s">
        <v>529</v>
      </c>
      <c r="E19" s="11" t="s">
        <v>528</v>
      </c>
      <c r="F19" s="11" t="s">
        <v>995</v>
      </c>
      <c r="G19" s="11">
        <v>1</v>
      </c>
      <c r="H19" s="11">
        <v>2025</v>
      </c>
      <c r="I19" s="14" t="s">
        <v>843</v>
      </c>
      <c r="J19" s="7" t="str">
        <f t="shared" si="0"/>
        <v>PDF</v>
      </c>
      <c r="K19" s="9" t="s">
        <v>936</v>
      </c>
      <c r="L19" s="7">
        <v>1</v>
      </c>
      <c r="M19" s="36" t="s">
        <v>1143</v>
      </c>
      <c r="N19" s="44" t="s">
        <v>1161</v>
      </c>
      <c r="O19" s="36" t="s">
        <v>960</v>
      </c>
      <c r="P19" s="36" t="s">
        <v>1181</v>
      </c>
      <c r="Q19" s="8">
        <v>1</v>
      </c>
      <c r="R19" s="5">
        <f t="shared" si="1"/>
        <v>14</v>
      </c>
      <c r="S19" s="7">
        <f t="shared" si="5"/>
        <v>0</v>
      </c>
      <c r="T19" s="7">
        <f t="shared" si="14"/>
        <v>0</v>
      </c>
      <c r="U19" s="7">
        <f t="shared" si="14"/>
        <v>0</v>
      </c>
      <c r="V19" s="7">
        <f t="shared" si="14"/>
        <v>0</v>
      </c>
      <c r="W19" s="7">
        <f t="shared" si="14"/>
        <v>0</v>
      </c>
      <c r="X19" s="7">
        <f t="shared" si="14"/>
        <v>0</v>
      </c>
      <c r="Y19" s="7">
        <f t="shared" si="14"/>
        <v>0</v>
      </c>
      <c r="Z19" s="7">
        <f t="shared" si="14"/>
        <v>0</v>
      </c>
      <c r="AA19" s="7">
        <f t="shared" si="14"/>
        <v>0</v>
      </c>
      <c r="AB19" s="7">
        <f t="shared" si="14"/>
        <v>0</v>
      </c>
      <c r="AC19" s="7">
        <f t="shared" si="14"/>
        <v>0</v>
      </c>
      <c r="AD19" s="7">
        <f t="shared" si="14"/>
        <v>0</v>
      </c>
      <c r="AE19" s="7">
        <f t="shared" si="14"/>
        <v>0</v>
      </c>
      <c r="AF19" s="7">
        <f t="shared" si="14"/>
        <v>0</v>
      </c>
      <c r="AG19" s="7">
        <f t="shared" si="14"/>
        <v>0</v>
      </c>
      <c r="AH19" s="7">
        <f t="shared" si="14"/>
        <v>0</v>
      </c>
      <c r="AI19" s="7">
        <f t="shared" si="14"/>
        <v>0</v>
      </c>
      <c r="AJ19" s="7">
        <f t="shared" si="14"/>
        <v>0</v>
      </c>
      <c r="AK19" s="7">
        <f t="shared" si="14"/>
        <v>0</v>
      </c>
      <c r="AL19" s="7">
        <f t="shared" si="14"/>
        <v>0</v>
      </c>
      <c r="AM19" s="7">
        <f t="shared" si="14"/>
        <v>0</v>
      </c>
      <c r="AN19" s="7">
        <f t="shared" si="14"/>
        <v>0</v>
      </c>
      <c r="AO19" s="7">
        <f t="shared" si="14"/>
        <v>0</v>
      </c>
      <c r="AP19" s="7">
        <f t="shared" si="14"/>
        <v>0</v>
      </c>
      <c r="AQ19" s="7">
        <f t="shared" si="14"/>
        <v>0</v>
      </c>
      <c r="AR19" s="7">
        <f t="shared" si="14"/>
        <v>0</v>
      </c>
      <c r="AS19" s="7">
        <f t="shared" si="14"/>
        <v>0</v>
      </c>
      <c r="AT19" s="7">
        <f t="shared" si="14"/>
        <v>1</v>
      </c>
      <c r="AU19" s="7">
        <f t="shared" si="14"/>
        <v>0</v>
      </c>
      <c r="AV19" s="7">
        <f t="shared" si="14"/>
        <v>0</v>
      </c>
      <c r="AW19" s="7">
        <f t="shared" si="14"/>
        <v>0</v>
      </c>
      <c r="AX19" s="7">
        <f t="shared" si="14"/>
        <v>0</v>
      </c>
      <c r="AY19" s="7">
        <f t="shared" si="14"/>
        <v>0</v>
      </c>
      <c r="AZ19" s="7">
        <f t="shared" si="14"/>
        <v>0</v>
      </c>
      <c r="BA19" s="7">
        <f t="shared" si="14"/>
        <v>1</v>
      </c>
      <c r="BB19" s="7">
        <f t="shared" si="14"/>
        <v>0</v>
      </c>
      <c r="BC19" s="7">
        <f t="shared" si="14"/>
        <v>0</v>
      </c>
      <c r="BD19" s="7">
        <f t="shared" si="14"/>
        <v>0</v>
      </c>
      <c r="BE19" s="7">
        <f t="shared" si="14"/>
        <v>0</v>
      </c>
      <c r="BF19" s="7">
        <f t="shared" si="14"/>
        <v>0</v>
      </c>
      <c r="BG19" s="7">
        <f t="shared" si="14"/>
        <v>0</v>
      </c>
      <c r="BH19" s="7">
        <f t="shared" si="14"/>
        <v>0</v>
      </c>
      <c r="BI19" s="7">
        <f t="shared" si="14"/>
        <v>0</v>
      </c>
      <c r="BJ19" s="7">
        <f t="shared" si="14"/>
        <v>0</v>
      </c>
      <c r="BK19" s="7">
        <f t="shared" si="14"/>
        <v>0</v>
      </c>
      <c r="BL19" s="7">
        <f t="shared" si="14"/>
        <v>0</v>
      </c>
      <c r="BM19" s="7">
        <f t="shared" si="14"/>
        <v>0</v>
      </c>
      <c r="BN19" s="7">
        <f t="shared" si="14"/>
        <v>0</v>
      </c>
      <c r="BO19" s="7">
        <f t="shared" si="14"/>
        <v>0</v>
      </c>
      <c r="BP19" s="7">
        <f t="shared" si="14"/>
        <v>0</v>
      </c>
      <c r="BQ19" s="7">
        <f t="shared" si="14"/>
        <v>0</v>
      </c>
      <c r="BR19" s="7">
        <f t="shared" si="14"/>
        <v>0</v>
      </c>
      <c r="BS19" s="7">
        <f t="shared" si="14"/>
        <v>0</v>
      </c>
      <c r="BT19" s="7">
        <f t="shared" si="14"/>
        <v>0</v>
      </c>
      <c r="BU19" s="7">
        <f t="shared" si="14"/>
        <v>0</v>
      </c>
      <c r="BV19" s="7">
        <f t="shared" si="14"/>
        <v>0</v>
      </c>
      <c r="BW19" s="7">
        <f t="shared" si="14"/>
        <v>0</v>
      </c>
      <c r="BX19" s="7">
        <f t="shared" si="14"/>
        <v>0</v>
      </c>
      <c r="BY19" s="7">
        <f t="shared" si="14"/>
        <v>0</v>
      </c>
      <c r="BZ19" s="7">
        <f t="shared" si="14"/>
        <v>0</v>
      </c>
      <c r="CA19" s="7">
        <f t="shared" si="14"/>
        <v>1</v>
      </c>
      <c r="CB19" s="7">
        <f t="shared" si="14"/>
        <v>1</v>
      </c>
      <c r="CC19" s="7">
        <f t="shared" si="14"/>
        <v>0</v>
      </c>
      <c r="CD19" s="7">
        <f t="shared" si="14"/>
        <v>0</v>
      </c>
      <c r="CE19" s="7">
        <f t="shared" ref="CE19:EP22" si="15">COUNTIF($N19,"*"&amp;TRIM(CE$1)&amp;"*")</f>
        <v>1</v>
      </c>
      <c r="CF19" s="7">
        <f t="shared" si="15"/>
        <v>1</v>
      </c>
      <c r="CG19" s="7">
        <f t="shared" si="15"/>
        <v>1</v>
      </c>
      <c r="CH19" s="7">
        <f t="shared" si="15"/>
        <v>0</v>
      </c>
      <c r="CI19" s="7">
        <f t="shared" si="15"/>
        <v>0</v>
      </c>
      <c r="CJ19" s="7">
        <f t="shared" si="15"/>
        <v>0</v>
      </c>
      <c r="CK19" s="7">
        <f t="shared" si="15"/>
        <v>0</v>
      </c>
      <c r="CL19" s="7">
        <f t="shared" si="15"/>
        <v>0</v>
      </c>
      <c r="CM19" s="7">
        <f t="shared" si="15"/>
        <v>0</v>
      </c>
      <c r="CN19" s="7">
        <f t="shared" si="15"/>
        <v>1</v>
      </c>
      <c r="CO19" s="7">
        <f t="shared" si="15"/>
        <v>1</v>
      </c>
      <c r="CP19" s="7">
        <f t="shared" si="15"/>
        <v>1</v>
      </c>
      <c r="CQ19" s="7">
        <f t="shared" si="15"/>
        <v>0</v>
      </c>
      <c r="CR19" s="7">
        <f t="shared" si="15"/>
        <v>0</v>
      </c>
      <c r="CS19" s="7">
        <f t="shared" si="15"/>
        <v>0</v>
      </c>
      <c r="CT19" s="7">
        <f t="shared" si="15"/>
        <v>0</v>
      </c>
      <c r="CU19" s="7">
        <f t="shared" si="15"/>
        <v>0</v>
      </c>
      <c r="CV19" s="7">
        <f t="shared" si="15"/>
        <v>0</v>
      </c>
      <c r="CW19" s="7">
        <f t="shared" si="15"/>
        <v>0</v>
      </c>
      <c r="CX19" s="7">
        <f t="shared" si="15"/>
        <v>0</v>
      </c>
      <c r="CY19" s="7">
        <f t="shared" si="15"/>
        <v>0</v>
      </c>
      <c r="CZ19" s="7">
        <f t="shared" si="15"/>
        <v>0</v>
      </c>
      <c r="DA19" s="7">
        <f t="shared" si="15"/>
        <v>0</v>
      </c>
      <c r="DB19" s="7">
        <f t="shared" si="15"/>
        <v>0</v>
      </c>
      <c r="DC19" s="7">
        <f t="shared" si="15"/>
        <v>0</v>
      </c>
      <c r="DD19" s="7">
        <f t="shared" si="15"/>
        <v>0</v>
      </c>
      <c r="DE19" s="7">
        <f t="shared" si="15"/>
        <v>0</v>
      </c>
      <c r="DF19" s="7">
        <f t="shared" si="15"/>
        <v>0</v>
      </c>
      <c r="DG19" s="7">
        <f t="shared" si="15"/>
        <v>0</v>
      </c>
      <c r="DH19" s="7">
        <f t="shared" si="15"/>
        <v>0</v>
      </c>
      <c r="DI19" s="7">
        <f t="shared" si="15"/>
        <v>0</v>
      </c>
      <c r="DJ19" s="7">
        <f t="shared" si="15"/>
        <v>0</v>
      </c>
      <c r="DK19" s="7">
        <f t="shared" si="15"/>
        <v>0</v>
      </c>
      <c r="DL19" s="7">
        <f t="shared" si="15"/>
        <v>0</v>
      </c>
      <c r="DM19" s="7">
        <f t="shared" si="15"/>
        <v>0</v>
      </c>
      <c r="DN19" s="7">
        <f t="shared" si="15"/>
        <v>0</v>
      </c>
      <c r="DO19" s="7">
        <f t="shared" si="15"/>
        <v>0</v>
      </c>
      <c r="DP19" s="7">
        <f t="shared" si="15"/>
        <v>1</v>
      </c>
      <c r="DQ19" s="7">
        <f t="shared" si="15"/>
        <v>0</v>
      </c>
      <c r="DR19" s="7">
        <f t="shared" si="15"/>
        <v>0</v>
      </c>
      <c r="DS19" s="7">
        <f t="shared" si="15"/>
        <v>0</v>
      </c>
      <c r="DT19" s="7">
        <f t="shared" si="15"/>
        <v>0</v>
      </c>
      <c r="DU19" s="7">
        <f t="shared" si="15"/>
        <v>0</v>
      </c>
      <c r="DV19" s="7">
        <f t="shared" si="15"/>
        <v>1</v>
      </c>
      <c r="DW19" s="7">
        <f t="shared" si="15"/>
        <v>0</v>
      </c>
      <c r="DX19" s="7">
        <f t="shared" si="15"/>
        <v>0</v>
      </c>
      <c r="DY19" s="7">
        <f t="shared" si="15"/>
        <v>0</v>
      </c>
      <c r="DZ19" s="7">
        <f t="shared" si="15"/>
        <v>0</v>
      </c>
      <c r="EA19" s="7">
        <f t="shared" si="15"/>
        <v>0</v>
      </c>
      <c r="EB19" s="7">
        <f t="shared" si="15"/>
        <v>0</v>
      </c>
      <c r="EC19" s="7">
        <f t="shared" si="15"/>
        <v>0</v>
      </c>
      <c r="ED19" s="7">
        <f t="shared" si="15"/>
        <v>0</v>
      </c>
      <c r="EE19" s="7">
        <f t="shared" si="15"/>
        <v>0</v>
      </c>
      <c r="EF19" s="7">
        <f t="shared" si="15"/>
        <v>0</v>
      </c>
      <c r="EG19" s="7">
        <f t="shared" si="15"/>
        <v>0</v>
      </c>
      <c r="EH19" s="7">
        <f t="shared" si="15"/>
        <v>0</v>
      </c>
      <c r="EI19" s="7">
        <f t="shared" si="15"/>
        <v>0</v>
      </c>
      <c r="EJ19" s="7">
        <f t="shared" si="15"/>
        <v>0</v>
      </c>
      <c r="EK19" s="7">
        <f t="shared" si="15"/>
        <v>0</v>
      </c>
      <c r="EL19" s="7">
        <f t="shared" si="15"/>
        <v>0</v>
      </c>
      <c r="EM19" s="7">
        <f t="shared" si="15"/>
        <v>0</v>
      </c>
      <c r="EN19" s="7">
        <f t="shared" si="15"/>
        <v>1</v>
      </c>
      <c r="EO19" s="7">
        <f t="shared" si="15"/>
        <v>1</v>
      </c>
      <c r="EP19" s="7">
        <f t="shared" si="15"/>
        <v>0</v>
      </c>
      <c r="EQ19" s="7">
        <f t="shared" si="8"/>
        <v>0</v>
      </c>
      <c r="ER19" s="7">
        <f t="shared" si="7"/>
        <v>0</v>
      </c>
    </row>
    <row r="20" spans="1:148" ht="16.5" customHeight="1" x14ac:dyDescent="0.25">
      <c r="A20" s="7">
        <v>173</v>
      </c>
      <c r="B20" s="11" t="s">
        <v>99</v>
      </c>
      <c r="C20" s="12" t="s">
        <v>98</v>
      </c>
      <c r="D20" s="23" t="s">
        <v>97</v>
      </c>
      <c r="E20" s="11" t="s">
        <v>792</v>
      </c>
      <c r="F20" s="15" t="s">
        <v>1050</v>
      </c>
      <c r="G20" s="11">
        <v>1</v>
      </c>
      <c r="H20" s="11">
        <v>2018</v>
      </c>
      <c r="I20" s="14" t="s">
        <v>793</v>
      </c>
      <c r="J20" s="7" t="str">
        <f t="shared" si="0"/>
        <v>PDF</v>
      </c>
      <c r="K20" s="9" t="s">
        <v>937</v>
      </c>
      <c r="L20" s="7">
        <v>1</v>
      </c>
      <c r="M20" s="37" t="s">
        <v>1243</v>
      </c>
      <c r="N20" s="43" t="s">
        <v>1683</v>
      </c>
      <c r="O20" s="9" t="s">
        <v>1207</v>
      </c>
      <c r="P20" s="37" t="s">
        <v>1244</v>
      </c>
      <c r="Q20" s="7">
        <v>1</v>
      </c>
      <c r="R20" s="5">
        <f t="shared" si="1"/>
        <v>16</v>
      </c>
      <c r="S20" s="7">
        <f t="shared" si="5"/>
        <v>0</v>
      </c>
      <c r="T20" s="7">
        <f t="shared" ref="T20:CE23" si="16">COUNTIF($N20,"*"&amp;TRIM(T$1)&amp;"*")</f>
        <v>0</v>
      </c>
      <c r="U20" s="7">
        <f t="shared" si="16"/>
        <v>0</v>
      </c>
      <c r="V20" s="7">
        <f t="shared" si="16"/>
        <v>0</v>
      </c>
      <c r="W20" s="7">
        <f t="shared" si="16"/>
        <v>0</v>
      </c>
      <c r="X20" s="7">
        <f t="shared" si="16"/>
        <v>0</v>
      </c>
      <c r="Y20" s="7">
        <f t="shared" si="16"/>
        <v>0</v>
      </c>
      <c r="Z20" s="7">
        <f t="shared" si="16"/>
        <v>0</v>
      </c>
      <c r="AA20" s="7">
        <f t="shared" si="16"/>
        <v>0</v>
      </c>
      <c r="AB20" s="7">
        <f t="shared" si="16"/>
        <v>0</v>
      </c>
      <c r="AC20" s="7">
        <f t="shared" si="16"/>
        <v>0</v>
      </c>
      <c r="AD20" s="7">
        <f t="shared" si="16"/>
        <v>0</v>
      </c>
      <c r="AE20" s="7">
        <f t="shared" si="16"/>
        <v>0</v>
      </c>
      <c r="AF20" s="7">
        <f t="shared" si="16"/>
        <v>0</v>
      </c>
      <c r="AG20" s="7">
        <f t="shared" si="16"/>
        <v>0</v>
      </c>
      <c r="AH20" s="7">
        <f t="shared" si="16"/>
        <v>0</v>
      </c>
      <c r="AI20" s="7">
        <f t="shared" si="16"/>
        <v>0</v>
      </c>
      <c r="AJ20" s="7">
        <f t="shared" si="16"/>
        <v>0</v>
      </c>
      <c r="AK20" s="7">
        <f t="shared" si="16"/>
        <v>0</v>
      </c>
      <c r="AL20" s="7">
        <f t="shared" si="16"/>
        <v>1</v>
      </c>
      <c r="AM20" s="7">
        <f t="shared" si="16"/>
        <v>1</v>
      </c>
      <c r="AN20" s="7">
        <f t="shared" si="16"/>
        <v>0</v>
      </c>
      <c r="AO20" s="7">
        <f t="shared" si="16"/>
        <v>0</v>
      </c>
      <c r="AP20" s="7">
        <f t="shared" si="16"/>
        <v>0</v>
      </c>
      <c r="AQ20" s="7">
        <f t="shared" si="16"/>
        <v>0</v>
      </c>
      <c r="AR20" s="7">
        <f t="shared" si="16"/>
        <v>0</v>
      </c>
      <c r="AS20" s="7">
        <f t="shared" si="16"/>
        <v>0</v>
      </c>
      <c r="AT20" s="7">
        <f t="shared" si="16"/>
        <v>1</v>
      </c>
      <c r="AU20" s="7">
        <f t="shared" si="16"/>
        <v>0</v>
      </c>
      <c r="AV20" s="7">
        <f t="shared" si="16"/>
        <v>0</v>
      </c>
      <c r="AW20" s="7">
        <f t="shared" si="16"/>
        <v>0</v>
      </c>
      <c r="AX20" s="7">
        <f t="shared" si="16"/>
        <v>0</v>
      </c>
      <c r="AY20" s="7">
        <f t="shared" si="16"/>
        <v>1</v>
      </c>
      <c r="AZ20" s="7">
        <f t="shared" si="16"/>
        <v>0</v>
      </c>
      <c r="BA20" s="7">
        <f t="shared" si="16"/>
        <v>0</v>
      </c>
      <c r="BB20" s="7">
        <f t="shared" si="16"/>
        <v>1</v>
      </c>
      <c r="BC20" s="7">
        <f t="shared" si="16"/>
        <v>0</v>
      </c>
      <c r="BD20" s="7">
        <f t="shared" si="16"/>
        <v>0</v>
      </c>
      <c r="BE20" s="7">
        <f t="shared" si="16"/>
        <v>0</v>
      </c>
      <c r="BF20" s="7">
        <f t="shared" si="16"/>
        <v>0</v>
      </c>
      <c r="BG20" s="7">
        <f t="shared" si="16"/>
        <v>0</v>
      </c>
      <c r="BH20" s="7">
        <f t="shared" si="16"/>
        <v>0</v>
      </c>
      <c r="BI20" s="7">
        <f t="shared" si="16"/>
        <v>0</v>
      </c>
      <c r="BJ20" s="7">
        <f t="shared" si="16"/>
        <v>0</v>
      </c>
      <c r="BK20" s="7">
        <f t="shared" si="16"/>
        <v>0</v>
      </c>
      <c r="BL20" s="7">
        <f t="shared" si="16"/>
        <v>0</v>
      </c>
      <c r="BM20" s="7">
        <f t="shared" si="16"/>
        <v>0</v>
      </c>
      <c r="BN20" s="7">
        <f t="shared" si="16"/>
        <v>1</v>
      </c>
      <c r="BO20" s="7">
        <f t="shared" si="16"/>
        <v>1</v>
      </c>
      <c r="BP20" s="7">
        <f t="shared" si="16"/>
        <v>0</v>
      </c>
      <c r="BQ20" s="7">
        <f t="shared" si="16"/>
        <v>0</v>
      </c>
      <c r="BR20" s="7">
        <f t="shared" si="16"/>
        <v>0</v>
      </c>
      <c r="BS20" s="7">
        <f t="shared" si="16"/>
        <v>0</v>
      </c>
      <c r="BT20" s="7">
        <f t="shared" si="16"/>
        <v>0</v>
      </c>
      <c r="BU20" s="7">
        <f t="shared" si="16"/>
        <v>0</v>
      </c>
      <c r="BV20" s="7">
        <f t="shared" si="16"/>
        <v>0</v>
      </c>
      <c r="BW20" s="7">
        <f t="shared" si="16"/>
        <v>0</v>
      </c>
      <c r="BX20" s="7">
        <f t="shared" si="16"/>
        <v>0</v>
      </c>
      <c r="BY20" s="7">
        <f t="shared" si="16"/>
        <v>0</v>
      </c>
      <c r="BZ20" s="7">
        <f t="shared" si="16"/>
        <v>0</v>
      </c>
      <c r="CA20" s="7">
        <f t="shared" si="16"/>
        <v>0</v>
      </c>
      <c r="CB20" s="7">
        <f t="shared" si="16"/>
        <v>0</v>
      </c>
      <c r="CC20" s="7">
        <f t="shared" si="16"/>
        <v>0</v>
      </c>
      <c r="CD20" s="7">
        <f t="shared" si="16"/>
        <v>0</v>
      </c>
      <c r="CE20" s="7">
        <f t="shared" si="16"/>
        <v>1</v>
      </c>
      <c r="CF20" s="7">
        <f t="shared" si="15"/>
        <v>1</v>
      </c>
      <c r="CG20" s="7">
        <f t="shared" si="15"/>
        <v>1</v>
      </c>
      <c r="CH20" s="7">
        <f t="shared" si="15"/>
        <v>0</v>
      </c>
      <c r="CI20" s="7">
        <f t="shared" si="15"/>
        <v>0</v>
      </c>
      <c r="CJ20" s="7">
        <f t="shared" si="15"/>
        <v>0</v>
      </c>
      <c r="CK20" s="7">
        <f t="shared" si="15"/>
        <v>0</v>
      </c>
      <c r="CL20" s="7">
        <f t="shared" si="15"/>
        <v>0</v>
      </c>
      <c r="CM20" s="7">
        <f t="shared" si="15"/>
        <v>0</v>
      </c>
      <c r="CN20" s="7">
        <f t="shared" si="15"/>
        <v>0</v>
      </c>
      <c r="CO20" s="7">
        <f t="shared" si="15"/>
        <v>0</v>
      </c>
      <c r="CP20" s="7">
        <f t="shared" si="15"/>
        <v>0</v>
      </c>
      <c r="CQ20" s="7">
        <f t="shared" si="15"/>
        <v>0</v>
      </c>
      <c r="CR20" s="7">
        <f t="shared" si="15"/>
        <v>0</v>
      </c>
      <c r="CS20" s="7">
        <f t="shared" si="15"/>
        <v>0</v>
      </c>
      <c r="CT20" s="7">
        <f t="shared" si="15"/>
        <v>0</v>
      </c>
      <c r="CU20" s="7">
        <f t="shared" si="15"/>
        <v>0</v>
      </c>
      <c r="CV20" s="7">
        <f t="shared" si="15"/>
        <v>0</v>
      </c>
      <c r="CW20" s="7">
        <f t="shared" si="15"/>
        <v>0</v>
      </c>
      <c r="CX20" s="7">
        <f t="shared" si="15"/>
        <v>1</v>
      </c>
      <c r="CY20" s="7">
        <f t="shared" si="15"/>
        <v>0</v>
      </c>
      <c r="CZ20" s="7">
        <f t="shared" si="15"/>
        <v>0</v>
      </c>
      <c r="DA20" s="7">
        <f t="shared" si="15"/>
        <v>1</v>
      </c>
      <c r="DB20" s="7">
        <f t="shared" si="15"/>
        <v>0</v>
      </c>
      <c r="DC20" s="7">
        <f t="shared" si="15"/>
        <v>0</v>
      </c>
      <c r="DD20" s="7">
        <f t="shared" si="15"/>
        <v>0</v>
      </c>
      <c r="DE20" s="7">
        <f t="shared" si="15"/>
        <v>0</v>
      </c>
      <c r="DF20" s="7">
        <f t="shared" si="15"/>
        <v>0</v>
      </c>
      <c r="DG20" s="7">
        <f t="shared" si="15"/>
        <v>0</v>
      </c>
      <c r="DH20" s="7">
        <f t="shared" si="15"/>
        <v>0</v>
      </c>
      <c r="DI20" s="7">
        <f t="shared" si="15"/>
        <v>0</v>
      </c>
      <c r="DJ20" s="7">
        <f t="shared" si="15"/>
        <v>0</v>
      </c>
      <c r="DK20" s="7">
        <f t="shared" si="15"/>
        <v>0</v>
      </c>
      <c r="DL20" s="7">
        <f t="shared" si="15"/>
        <v>1</v>
      </c>
      <c r="DM20" s="7">
        <f t="shared" si="15"/>
        <v>1</v>
      </c>
      <c r="DN20" s="7">
        <f t="shared" si="15"/>
        <v>1</v>
      </c>
      <c r="DO20" s="7">
        <f t="shared" si="15"/>
        <v>0</v>
      </c>
      <c r="DP20" s="7">
        <f t="shared" si="15"/>
        <v>0</v>
      </c>
      <c r="DQ20" s="7">
        <f t="shared" si="15"/>
        <v>0</v>
      </c>
      <c r="DR20" s="7">
        <f t="shared" si="15"/>
        <v>0</v>
      </c>
      <c r="DS20" s="7">
        <f t="shared" si="15"/>
        <v>0</v>
      </c>
      <c r="DT20" s="7">
        <f t="shared" si="15"/>
        <v>0</v>
      </c>
      <c r="DU20" s="7">
        <f t="shared" si="15"/>
        <v>0</v>
      </c>
      <c r="DV20" s="7">
        <f t="shared" si="15"/>
        <v>1</v>
      </c>
      <c r="DW20" s="7">
        <f t="shared" si="15"/>
        <v>0</v>
      </c>
      <c r="DX20" s="7">
        <f t="shared" si="15"/>
        <v>0</v>
      </c>
      <c r="DY20" s="7">
        <f t="shared" si="15"/>
        <v>0</v>
      </c>
      <c r="DZ20" s="7">
        <f t="shared" si="15"/>
        <v>0</v>
      </c>
      <c r="EA20" s="7">
        <f t="shared" si="15"/>
        <v>0</v>
      </c>
      <c r="EB20" s="7">
        <f t="shared" si="15"/>
        <v>0</v>
      </c>
      <c r="EC20" s="7">
        <f t="shared" si="15"/>
        <v>0</v>
      </c>
      <c r="ED20" s="7">
        <f t="shared" si="15"/>
        <v>0</v>
      </c>
      <c r="EE20" s="7">
        <f t="shared" si="15"/>
        <v>0</v>
      </c>
      <c r="EF20" s="7">
        <f t="shared" si="15"/>
        <v>0</v>
      </c>
      <c r="EG20" s="7">
        <f t="shared" si="15"/>
        <v>0</v>
      </c>
      <c r="EH20" s="7">
        <f t="shared" si="15"/>
        <v>0</v>
      </c>
      <c r="EI20" s="7">
        <f t="shared" si="15"/>
        <v>0</v>
      </c>
      <c r="EJ20" s="7">
        <f t="shared" si="15"/>
        <v>0</v>
      </c>
      <c r="EK20" s="7">
        <f t="shared" si="15"/>
        <v>0</v>
      </c>
      <c r="EL20" s="7">
        <f t="shared" si="15"/>
        <v>0</v>
      </c>
      <c r="EM20" s="7">
        <f t="shared" si="15"/>
        <v>0</v>
      </c>
      <c r="EN20" s="7">
        <f t="shared" si="15"/>
        <v>0</v>
      </c>
      <c r="EO20" s="7">
        <f t="shared" si="15"/>
        <v>0</v>
      </c>
      <c r="EP20" s="7">
        <f t="shared" si="15"/>
        <v>0</v>
      </c>
      <c r="EQ20" s="7">
        <f t="shared" si="8"/>
        <v>0</v>
      </c>
      <c r="ER20" s="7">
        <f t="shared" si="7"/>
        <v>0</v>
      </c>
    </row>
    <row r="21" spans="1:148" ht="16.5" customHeight="1" x14ac:dyDescent="0.25">
      <c r="A21" s="7">
        <v>5</v>
      </c>
      <c r="B21" s="11" t="s">
        <v>756</v>
      </c>
      <c r="C21" s="12" t="s">
        <v>755</v>
      </c>
      <c r="D21" s="23" t="s">
        <v>754</v>
      </c>
      <c r="E21" s="11" t="s">
        <v>753</v>
      </c>
      <c r="F21" s="11" t="s">
        <v>994</v>
      </c>
      <c r="G21" s="11">
        <v>1</v>
      </c>
      <c r="H21" s="11">
        <v>2025</v>
      </c>
      <c r="I21" s="14" t="s">
        <v>805</v>
      </c>
      <c r="J21" s="7" t="str">
        <f t="shared" si="0"/>
        <v>PDF</v>
      </c>
      <c r="K21" s="9" t="s">
        <v>936</v>
      </c>
      <c r="L21" s="7">
        <v>1</v>
      </c>
      <c r="M21" s="36" t="s">
        <v>1094</v>
      </c>
      <c r="N21" s="44" t="s">
        <v>1092</v>
      </c>
      <c r="O21" s="36" t="s">
        <v>1090</v>
      </c>
      <c r="P21" s="36" t="s">
        <v>959</v>
      </c>
      <c r="Q21" s="8">
        <v>1</v>
      </c>
      <c r="R21" s="5">
        <f t="shared" si="1"/>
        <v>13</v>
      </c>
      <c r="S21" s="7">
        <f t="shared" si="5"/>
        <v>0</v>
      </c>
      <c r="T21" s="7">
        <f t="shared" si="16"/>
        <v>0</v>
      </c>
      <c r="U21" s="7">
        <f t="shared" si="16"/>
        <v>0</v>
      </c>
      <c r="V21" s="7">
        <f t="shared" si="16"/>
        <v>0</v>
      </c>
      <c r="W21" s="7">
        <f t="shared" si="16"/>
        <v>0</v>
      </c>
      <c r="X21" s="7">
        <f t="shared" si="16"/>
        <v>0</v>
      </c>
      <c r="Y21" s="7">
        <f t="shared" si="16"/>
        <v>0</v>
      </c>
      <c r="Z21" s="7">
        <f t="shared" si="16"/>
        <v>0</v>
      </c>
      <c r="AA21" s="7">
        <f t="shared" si="16"/>
        <v>0</v>
      </c>
      <c r="AB21" s="7">
        <f t="shared" si="16"/>
        <v>0</v>
      </c>
      <c r="AC21" s="7">
        <f t="shared" si="16"/>
        <v>0</v>
      </c>
      <c r="AD21" s="7">
        <f t="shared" si="16"/>
        <v>0</v>
      </c>
      <c r="AE21" s="7">
        <f t="shared" si="16"/>
        <v>0</v>
      </c>
      <c r="AF21" s="7">
        <f t="shared" si="16"/>
        <v>0</v>
      </c>
      <c r="AG21" s="7">
        <f t="shared" si="16"/>
        <v>0</v>
      </c>
      <c r="AH21" s="7">
        <f t="shared" si="16"/>
        <v>0</v>
      </c>
      <c r="AI21" s="7">
        <f t="shared" si="16"/>
        <v>0</v>
      </c>
      <c r="AJ21" s="7">
        <f t="shared" si="16"/>
        <v>0</v>
      </c>
      <c r="AK21" s="7">
        <f t="shared" si="16"/>
        <v>0</v>
      </c>
      <c r="AL21" s="7">
        <f t="shared" si="16"/>
        <v>0</v>
      </c>
      <c r="AM21" s="7">
        <f t="shared" si="16"/>
        <v>0</v>
      </c>
      <c r="AN21" s="7">
        <f t="shared" si="16"/>
        <v>1</v>
      </c>
      <c r="AO21" s="7">
        <f t="shared" si="16"/>
        <v>0</v>
      </c>
      <c r="AP21" s="7">
        <f t="shared" si="16"/>
        <v>0</v>
      </c>
      <c r="AQ21" s="7">
        <f t="shared" si="16"/>
        <v>0</v>
      </c>
      <c r="AR21" s="7">
        <f t="shared" si="16"/>
        <v>0</v>
      </c>
      <c r="AS21" s="7">
        <f t="shared" si="16"/>
        <v>0</v>
      </c>
      <c r="AT21" s="7">
        <f t="shared" si="16"/>
        <v>1</v>
      </c>
      <c r="AU21" s="7">
        <f t="shared" si="16"/>
        <v>0</v>
      </c>
      <c r="AV21" s="7">
        <f t="shared" si="16"/>
        <v>0</v>
      </c>
      <c r="AW21" s="7">
        <f t="shared" si="16"/>
        <v>0</v>
      </c>
      <c r="AX21" s="7">
        <f t="shared" si="16"/>
        <v>0</v>
      </c>
      <c r="AY21" s="7">
        <f t="shared" si="16"/>
        <v>0</v>
      </c>
      <c r="AZ21" s="7">
        <f t="shared" si="16"/>
        <v>0</v>
      </c>
      <c r="BA21" s="7">
        <f t="shared" si="16"/>
        <v>0</v>
      </c>
      <c r="BB21" s="7">
        <f t="shared" si="16"/>
        <v>0</v>
      </c>
      <c r="BC21" s="7">
        <f t="shared" si="16"/>
        <v>0</v>
      </c>
      <c r="BD21" s="7">
        <f t="shared" si="16"/>
        <v>0</v>
      </c>
      <c r="BE21" s="7">
        <f t="shared" si="16"/>
        <v>0</v>
      </c>
      <c r="BF21" s="7">
        <f t="shared" si="16"/>
        <v>0</v>
      </c>
      <c r="BG21" s="7">
        <f t="shared" si="16"/>
        <v>0</v>
      </c>
      <c r="BH21" s="7">
        <f t="shared" si="16"/>
        <v>0</v>
      </c>
      <c r="BI21" s="7">
        <f t="shared" si="16"/>
        <v>0</v>
      </c>
      <c r="BJ21" s="7">
        <f t="shared" si="16"/>
        <v>0</v>
      </c>
      <c r="BK21" s="7">
        <f t="shared" si="16"/>
        <v>0</v>
      </c>
      <c r="BL21" s="7">
        <f t="shared" si="16"/>
        <v>0</v>
      </c>
      <c r="BM21" s="7">
        <f t="shared" si="16"/>
        <v>0</v>
      </c>
      <c r="BN21" s="7">
        <f t="shared" si="16"/>
        <v>0</v>
      </c>
      <c r="BO21" s="7">
        <f t="shared" si="16"/>
        <v>0</v>
      </c>
      <c r="BP21" s="7">
        <f t="shared" si="16"/>
        <v>0</v>
      </c>
      <c r="BQ21" s="7">
        <f t="shared" si="16"/>
        <v>0</v>
      </c>
      <c r="BR21" s="7">
        <f t="shared" si="16"/>
        <v>0</v>
      </c>
      <c r="BS21" s="7">
        <f t="shared" si="16"/>
        <v>0</v>
      </c>
      <c r="BT21" s="7">
        <f t="shared" si="16"/>
        <v>0</v>
      </c>
      <c r="BU21" s="7">
        <f t="shared" si="16"/>
        <v>0</v>
      </c>
      <c r="BV21" s="7">
        <f t="shared" si="16"/>
        <v>1</v>
      </c>
      <c r="BW21" s="7">
        <f t="shared" si="16"/>
        <v>0</v>
      </c>
      <c r="BX21" s="7">
        <f t="shared" si="16"/>
        <v>0</v>
      </c>
      <c r="BY21" s="7">
        <f t="shared" si="16"/>
        <v>0</v>
      </c>
      <c r="BZ21" s="7">
        <f t="shared" si="16"/>
        <v>0</v>
      </c>
      <c r="CA21" s="7">
        <f t="shared" si="16"/>
        <v>0</v>
      </c>
      <c r="CB21" s="7">
        <f t="shared" si="16"/>
        <v>0</v>
      </c>
      <c r="CC21" s="7">
        <f t="shared" si="16"/>
        <v>0</v>
      </c>
      <c r="CD21" s="7">
        <f t="shared" si="16"/>
        <v>0</v>
      </c>
      <c r="CE21" s="7">
        <f t="shared" si="16"/>
        <v>1</v>
      </c>
      <c r="CF21" s="7">
        <f t="shared" si="15"/>
        <v>1</v>
      </c>
      <c r="CG21" s="7">
        <f t="shared" si="15"/>
        <v>1</v>
      </c>
      <c r="CH21" s="7">
        <f t="shared" si="15"/>
        <v>0</v>
      </c>
      <c r="CI21" s="7">
        <f t="shared" si="15"/>
        <v>0</v>
      </c>
      <c r="CJ21" s="7">
        <f t="shared" si="15"/>
        <v>0</v>
      </c>
      <c r="CK21" s="7">
        <f t="shared" si="15"/>
        <v>0</v>
      </c>
      <c r="CL21" s="7">
        <f t="shared" si="15"/>
        <v>1</v>
      </c>
      <c r="CM21" s="7">
        <f t="shared" si="15"/>
        <v>0</v>
      </c>
      <c r="CN21" s="7">
        <f t="shared" si="15"/>
        <v>0</v>
      </c>
      <c r="CO21" s="7">
        <f t="shared" si="15"/>
        <v>0</v>
      </c>
      <c r="CP21" s="7">
        <f t="shared" si="15"/>
        <v>0</v>
      </c>
      <c r="CQ21" s="7">
        <f t="shared" si="15"/>
        <v>0</v>
      </c>
      <c r="CR21" s="7">
        <f t="shared" si="15"/>
        <v>0</v>
      </c>
      <c r="CS21" s="7">
        <f t="shared" si="15"/>
        <v>0</v>
      </c>
      <c r="CT21" s="7">
        <f t="shared" si="15"/>
        <v>0</v>
      </c>
      <c r="CU21" s="7">
        <f t="shared" si="15"/>
        <v>0</v>
      </c>
      <c r="CV21" s="7">
        <f t="shared" si="15"/>
        <v>0</v>
      </c>
      <c r="CW21" s="7">
        <f t="shared" si="15"/>
        <v>0</v>
      </c>
      <c r="CX21" s="7">
        <f t="shared" si="15"/>
        <v>0</v>
      </c>
      <c r="CY21" s="7">
        <f t="shared" si="15"/>
        <v>0</v>
      </c>
      <c r="CZ21" s="7">
        <f t="shared" si="15"/>
        <v>0</v>
      </c>
      <c r="DA21" s="7">
        <f t="shared" si="15"/>
        <v>1</v>
      </c>
      <c r="DB21" s="7">
        <f t="shared" si="15"/>
        <v>0</v>
      </c>
      <c r="DC21" s="7">
        <f t="shared" si="15"/>
        <v>0</v>
      </c>
      <c r="DD21" s="7">
        <f t="shared" si="15"/>
        <v>1</v>
      </c>
      <c r="DE21" s="7">
        <f t="shared" si="15"/>
        <v>0</v>
      </c>
      <c r="DF21" s="7">
        <f t="shared" si="15"/>
        <v>0</v>
      </c>
      <c r="DG21" s="7">
        <f t="shared" si="15"/>
        <v>0</v>
      </c>
      <c r="DH21" s="7">
        <f t="shared" si="15"/>
        <v>0</v>
      </c>
      <c r="DI21" s="7">
        <f t="shared" si="15"/>
        <v>0</v>
      </c>
      <c r="DJ21" s="7">
        <f t="shared" si="15"/>
        <v>0</v>
      </c>
      <c r="DK21" s="7">
        <f t="shared" si="15"/>
        <v>0</v>
      </c>
      <c r="DL21" s="7">
        <f t="shared" si="15"/>
        <v>0</v>
      </c>
      <c r="DM21" s="7">
        <f t="shared" si="15"/>
        <v>0</v>
      </c>
      <c r="DN21" s="7">
        <f t="shared" si="15"/>
        <v>0</v>
      </c>
      <c r="DO21" s="7">
        <f t="shared" si="15"/>
        <v>0</v>
      </c>
      <c r="DP21" s="7">
        <f t="shared" si="15"/>
        <v>1</v>
      </c>
      <c r="DQ21" s="7">
        <f t="shared" si="15"/>
        <v>0</v>
      </c>
      <c r="DR21" s="7">
        <f t="shared" si="15"/>
        <v>0</v>
      </c>
      <c r="DS21" s="7">
        <f t="shared" si="15"/>
        <v>0</v>
      </c>
      <c r="DT21" s="7">
        <f t="shared" si="15"/>
        <v>0</v>
      </c>
      <c r="DU21" s="7">
        <f t="shared" si="15"/>
        <v>0</v>
      </c>
      <c r="DV21" s="7">
        <f t="shared" si="15"/>
        <v>0</v>
      </c>
      <c r="DW21" s="7">
        <f t="shared" si="15"/>
        <v>0</v>
      </c>
      <c r="DX21" s="7">
        <f t="shared" si="15"/>
        <v>0</v>
      </c>
      <c r="DY21" s="7">
        <f t="shared" si="15"/>
        <v>0</v>
      </c>
      <c r="DZ21" s="7">
        <f t="shared" si="15"/>
        <v>0</v>
      </c>
      <c r="EA21" s="7">
        <f t="shared" si="15"/>
        <v>0</v>
      </c>
      <c r="EB21" s="7">
        <f t="shared" si="15"/>
        <v>0</v>
      </c>
      <c r="EC21" s="7">
        <f t="shared" si="15"/>
        <v>0</v>
      </c>
      <c r="ED21" s="7">
        <f t="shared" si="15"/>
        <v>0</v>
      </c>
      <c r="EE21" s="7">
        <f t="shared" si="15"/>
        <v>0</v>
      </c>
      <c r="EF21" s="7">
        <f t="shared" si="15"/>
        <v>0</v>
      </c>
      <c r="EG21" s="7">
        <f t="shared" si="15"/>
        <v>0</v>
      </c>
      <c r="EH21" s="7">
        <f t="shared" si="15"/>
        <v>0</v>
      </c>
      <c r="EI21" s="7">
        <f t="shared" si="15"/>
        <v>0</v>
      </c>
      <c r="EJ21" s="7">
        <f t="shared" si="15"/>
        <v>0</v>
      </c>
      <c r="EK21" s="7">
        <f t="shared" si="15"/>
        <v>0</v>
      </c>
      <c r="EL21" s="7">
        <f t="shared" si="15"/>
        <v>1</v>
      </c>
      <c r="EM21" s="7">
        <f t="shared" si="15"/>
        <v>0</v>
      </c>
      <c r="EN21" s="7">
        <f t="shared" si="15"/>
        <v>1</v>
      </c>
      <c r="EO21" s="7">
        <f t="shared" si="15"/>
        <v>1</v>
      </c>
      <c r="EP21" s="7">
        <f t="shared" si="15"/>
        <v>0</v>
      </c>
      <c r="EQ21" s="7">
        <f t="shared" si="8"/>
        <v>0</v>
      </c>
      <c r="ER21" s="7">
        <f t="shared" ref="ER21" si="17">COUNTIF($N21,"*"&amp;TRIM(ER$1)&amp;"*")</f>
        <v>1</v>
      </c>
    </row>
    <row r="22" spans="1:148" ht="16.5" customHeight="1" x14ac:dyDescent="0.25">
      <c r="A22" s="7">
        <v>189</v>
      </c>
      <c r="B22" s="11" t="s">
        <v>40</v>
      </c>
      <c r="C22" s="12" t="s">
        <v>39</v>
      </c>
      <c r="D22" s="23" t="s">
        <v>38</v>
      </c>
      <c r="E22" s="13" t="s">
        <v>785</v>
      </c>
      <c r="F22" s="13" t="s">
        <v>785</v>
      </c>
      <c r="G22" s="11">
        <v>1</v>
      </c>
      <c r="H22" s="11">
        <v>2017</v>
      </c>
      <c r="I22" s="14" t="s">
        <v>804</v>
      </c>
      <c r="J22" s="7" t="str">
        <f t="shared" si="0"/>
        <v>PDF</v>
      </c>
      <c r="K22" s="9" t="s">
        <v>937</v>
      </c>
      <c r="L22" s="7">
        <v>1</v>
      </c>
      <c r="M22" s="37" t="s">
        <v>1271</v>
      </c>
      <c r="N22" s="44" t="s">
        <v>1684</v>
      </c>
      <c r="O22" s="9" t="s">
        <v>1207</v>
      </c>
      <c r="P22" s="37" t="s">
        <v>1272</v>
      </c>
      <c r="Q22" s="7">
        <v>1</v>
      </c>
      <c r="R22" s="5">
        <f t="shared" si="1"/>
        <v>11</v>
      </c>
      <c r="S22" s="7">
        <f t="shared" si="5"/>
        <v>0</v>
      </c>
      <c r="T22" s="7">
        <f t="shared" si="16"/>
        <v>0</v>
      </c>
      <c r="U22" s="7">
        <f t="shared" si="16"/>
        <v>0</v>
      </c>
      <c r="V22" s="7">
        <f t="shared" si="16"/>
        <v>0</v>
      </c>
      <c r="W22" s="7">
        <f t="shared" si="16"/>
        <v>0</v>
      </c>
      <c r="X22" s="7">
        <f t="shared" si="16"/>
        <v>0</v>
      </c>
      <c r="Y22" s="7">
        <f t="shared" si="16"/>
        <v>0</v>
      </c>
      <c r="Z22" s="7">
        <f t="shared" si="16"/>
        <v>0</v>
      </c>
      <c r="AA22" s="7">
        <f t="shared" si="16"/>
        <v>0</v>
      </c>
      <c r="AB22" s="7">
        <f t="shared" si="16"/>
        <v>0</v>
      </c>
      <c r="AC22" s="7">
        <f t="shared" si="16"/>
        <v>0</v>
      </c>
      <c r="AD22" s="7">
        <f t="shared" si="16"/>
        <v>0</v>
      </c>
      <c r="AE22" s="7">
        <f t="shared" si="16"/>
        <v>0</v>
      </c>
      <c r="AF22" s="7">
        <f t="shared" si="16"/>
        <v>0</v>
      </c>
      <c r="AG22" s="7">
        <f t="shared" si="16"/>
        <v>0</v>
      </c>
      <c r="AH22" s="7">
        <f t="shared" si="16"/>
        <v>0</v>
      </c>
      <c r="AI22" s="7">
        <f t="shared" si="16"/>
        <v>0</v>
      </c>
      <c r="AJ22" s="7">
        <f t="shared" si="16"/>
        <v>0</v>
      </c>
      <c r="AK22" s="7">
        <f t="shared" si="16"/>
        <v>0</v>
      </c>
      <c r="AL22" s="7">
        <f t="shared" si="16"/>
        <v>0</v>
      </c>
      <c r="AM22" s="7">
        <f t="shared" si="16"/>
        <v>0</v>
      </c>
      <c r="AN22" s="7">
        <f t="shared" si="16"/>
        <v>1</v>
      </c>
      <c r="AO22" s="7">
        <f t="shared" si="16"/>
        <v>0</v>
      </c>
      <c r="AP22" s="7">
        <f t="shared" si="16"/>
        <v>0</v>
      </c>
      <c r="AQ22" s="7">
        <f t="shared" si="16"/>
        <v>0</v>
      </c>
      <c r="AR22" s="7">
        <f t="shared" si="16"/>
        <v>0</v>
      </c>
      <c r="AS22" s="7">
        <f t="shared" si="16"/>
        <v>0</v>
      </c>
      <c r="AT22" s="7">
        <f t="shared" si="16"/>
        <v>1</v>
      </c>
      <c r="AU22" s="7">
        <f t="shared" si="16"/>
        <v>0</v>
      </c>
      <c r="AV22" s="7">
        <f t="shared" si="16"/>
        <v>0</v>
      </c>
      <c r="AW22" s="7">
        <f t="shared" si="16"/>
        <v>0</v>
      </c>
      <c r="AX22" s="7">
        <f t="shared" si="16"/>
        <v>0</v>
      </c>
      <c r="AY22" s="7">
        <f t="shared" si="16"/>
        <v>0</v>
      </c>
      <c r="AZ22" s="7">
        <f t="shared" si="16"/>
        <v>0</v>
      </c>
      <c r="BA22" s="7">
        <f t="shared" si="16"/>
        <v>0</v>
      </c>
      <c r="BB22" s="7">
        <f t="shared" si="16"/>
        <v>0</v>
      </c>
      <c r="BC22" s="7">
        <f t="shared" si="16"/>
        <v>0</v>
      </c>
      <c r="BD22" s="7">
        <f t="shared" si="16"/>
        <v>0</v>
      </c>
      <c r="BE22" s="7">
        <f t="shared" si="16"/>
        <v>0</v>
      </c>
      <c r="BF22" s="7">
        <f t="shared" si="16"/>
        <v>0</v>
      </c>
      <c r="BG22" s="7">
        <f t="shared" si="16"/>
        <v>0</v>
      </c>
      <c r="BH22" s="7">
        <f t="shared" si="16"/>
        <v>0</v>
      </c>
      <c r="BI22" s="7">
        <f t="shared" si="16"/>
        <v>0</v>
      </c>
      <c r="BJ22" s="7">
        <f t="shared" si="16"/>
        <v>0</v>
      </c>
      <c r="BK22" s="7">
        <f t="shared" si="16"/>
        <v>0</v>
      </c>
      <c r="BL22" s="7">
        <f t="shared" si="16"/>
        <v>0</v>
      </c>
      <c r="BM22" s="7">
        <f t="shared" si="16"/>
        <v>0</v>
      </c>
      <c r="BN22" s="7">
        <f t="shared" si="16"/>
        <v>0</v>
      </c>
      <c r="BO22" s="7">
        <f t="shared" si="16"/>
        <v>0</v>
      </c>
      <c r="BP22" s="7">
        <f t="shared" si="16"/>
        <v>0</v>
      </c>
      <c r="BQ22" s="7">
        <f t="shared" si="16"/>
        <v>0</v>
      </c>
      <c r="BR22" s="7">
        <f t="shared" si="16"/>
        <v>1</v>
      </c>
      <c r="BS22" s="7">
        <f t="shared" si="16"/>
        <v>0</v>
      </c>
      <c r="BT22" s="7">
        <f t="shared" si="16"/>
        <v>0</v>
      </c>
      <c r="BU22" s="7">
        <f t="shared" si="16"/>
        <v>0</v>
      </c>
      <c r="BV22" s="7">
        <f t="shared" si="16"/>
        <v>0</v>
      </c>
      <c r="BW22" s="7">
        <f t="shared" si="16"/>
        <v>0</v>
      </c>
      <c r="BX22" s="7">
        <f t="shared" si="16"/>
        <v>0</v>
      </c>
      <c r="BY22" s="7">
        <f t="shared" si="16"/>
        <v>0</v>
      </c>
      <c r="BZ22" s="7">
        <f t="shared" si="16"/>
        <v>0</v>
      </c>
      <c r="CA22" s="7">
        <f t="shared" si="16"/>
        <v>0</v>
      </c>
      <c r="CB22" s="7">
        <f t="shared" si="16"/>
        <v>0</v>
      </c>
      <c r="CC22" s="7">
        <f t="shared" si="16"/>
        <v>0</v>
      </c>
      <c r="CD22" s="7">
        <f t="shared" si="16"/>
        <v>0</v>
      </c>
      <c r="CE22" s="7">
        <f t="shared" si="16"/>
        <v>1</v>
      </c>
      <c r="CF22" s="7">
        <f t="shared" si="15"/>
        <v>1</v>
      </c>
      <c r="CG22" s="7">
        <f t="shared" si="15"/>
        <v>1</v>
      </c>
      <c r="CH22" s="7">
        <f t="shared" si="15"/>
        <v>0</v>
      </c>
      <c r="CI22" s="7">
        <f t="shared" si="15"/>
        <v>1</v>
      </c>
      <c r="CJ22" s="7">
        <f t="shared" si="15"/>
        <v>0</v>
      </c>
      <c r="CK22" s="7">
        <f t="shared" si="15"/>
        <v>0</v>
      </c>
      <c r="CL22" s="7">
        <f t="shared" si="15"/>
        <v>0</v>
      </c>
      <c r="CM22" s="7">
        <f t="shared" si="15"/>
        <v>0</v>
      </c>
      <c r="CN22" s="7">
        <f t="shared" si="15"/>
        <v>0</v>
      </c>
      <c r="CO22" s="7">
        <f t="shared" si="15"/>
        <v>0</v>
      </c>
      <c r="CP22" s="7">
        <f t="shared" si="15"/>
        <v>0</v>
      </c>
      <c r="CQ22" s="7">
        <f t="shared" si="15"/>
        <v>0</v>
      </c>
      <c r="CR22" s="7">
        <f t="shared" si="15"/>
        <v>0</v>
      </c>
      <c r="CS22" s="7">
        <f t="shared" si="15"/>
        <v>0</v>
      </c>
      <c r="CT22" s="7">
        <f t="shared" si="15"/>
        <v>0</v>
      </c>
      <c r="CU22" s="7">
        <f t="shared" si="15"/>
        <v>0</v>
      </c>
      <c r="CV22" s="7">
        <f t="shared" si="15"/>
        <v>0</v>
      </c>
      <c r="CW22" s="7">
        <f t="shared" si="15"/>
        <v>0</v>
      </c>
      <c r="CX22" s="7">
        <f t="shared" si="15"/>
        <v>1</v>
      </c>
      <c r="CY22" s="7">
        <f t="shared" si="15"/>
        <v>0</v>
      </c>
      <c r="CZ22" s="7">
        <f t="shared" si="15"/>
        <v>0</v>
      </c>
      <c r="DA22" s="7">
        <f t="shared" si="15"/>
        <v>1</v>
      </c>
      <c r="DB22" s="7">
        <f t="shared" si="15"/>
        <v>0</v>
      </c>
      <c r="DC22" s="7">
        <f t="shared" si="15"/>
        <v>0</v>
      </c>
      <c r="DD22" s="7">
        <f t="shared" si="15"/>
        <v>0</v>
      </c>
      <c r="DE22" s="7">
        <f t="shared" si="15"/>
        <v>0</v>
      </c>
      <c r="DF22" s="7">
        <f t="shared" si="15"/>
        <v>0</v>
      </c>
      <c r="DG22" s="7">
        <f t="shared" si="15"/>
        <v>0</v>
      </c>
      <c r="DH22" s="7">
        <f t="shared" si="15"/>
        <v>0</v>
      </c>
      <c r="DI22" s="7">
        <f t="shared" si="15"/>
        <v>0</v>
      </c>
      <c r="DJ22" s="7">
        <f t="shared" si="15"/>
        <v>0</v>
      </c>
      <c r="DK22" s="7">
        <f t="shared" si="15"/>
        <v>0</v>
      </c>
      <c r="DL22" s="7">
        <f t="shared" si="15"/>
        <v>0</v>
      </c>
      <c r="DM22" s="7">
        <f t="shared" si="15"/>
        <v>0</v>
      </c>
      <c r="DN22" s="7">
        <f t="shared" si="15"/>
        <v>0</v>
      </c>
      <c r="DO22" s="7">
        <f t="shared" si="15"/>
        <v>0</v>
      </c>
      <c r="DP22" s="7">
        <f t="shared" si="15"/>
        <v>1</v>
      </c>
      <c r="DQ22" s="7">
        <f t="shared" si="15"/>
        <v>0</v>
      </c>
      <c r="DR22" s="7">
        <f t="shared" si="15"/>
        <v>0</v>
      </c>
      <c r="DS22" s="7">
        <f t="shared" si="15"/>
        <v>0</v>
      </c>
      <c r="DT22" s="7">
        <f t="shared" si="15"/>
        <v>0</v>
      </c>
      <c r="DU22" s="7">
        <f t="shared" si="15"/>
        <v>0</v>
      </c>
      <c r="DV22" s="7">
        <f t="shared" si="15"/>
        <v>0</v>
      </c>
      <c r="DW22" s="7">
        <f t="shared" si="15"/>
        <v>0</v>
      </c>
      <c r="DX22" s="7">
        <f t="shared" si="15"/>
        <v>0</v>
      </c>
      <c r="DY22" s="7">
        <f t="shared" si="15"/>
        <v>0</v>
      </c>
      <c r="DZ22" s="7">
        <f t="shared" si="15"/>
        <v>0</v>
      </c>
      <c r="EA22" s="7">
        <f t="shared" si="15"/>
        <v>0</v>
      </c>
      <c r="EB22" s="7">
        <f t="shared" si="15"/>
        <v>0</v>
      </c>
      <c r="EC22" s="7">
        <f t="shared" si="15"/>
        <v>0</v>
      </c>
      <c r="ED22" s="7">
        <f t="shared" si="15"/>
        <v>1</v>
      </c>
      <c r="EE22" s="7">
        <f t="shared" si="15"/>
        <v>0</v>
      </c>
      <c r="EF22" s="7">
        <f t="shared" si="15"/>
        <v>0</v>
      </c>
      <c r="EG22" s="7">
        <f t="shared" si="15"/>
        <v>0</v>
      </c>
      <c r="EH22" s="7">
        <f t="shared" si="15"/>
        <v>0</v>
      </c>
      <c r="EI22" s="7">
        <f t="shared" si="15"/>
        <v>0</v>
      </c>
      <c r="EJ22" s="7">
        <f t="shared" si="15"/>
        <v>0</v>
      </c>
      <c r="EK22" s="7">
        <f t="shared" si="15"/>
        <v>0</v>
      </c>
      <c r="EL22" s="7">
        <f t="shared" si="15"/>
        <v>0</v>
      </c>
      <c r="EM22" s="7">
        <f t="shared" si="15"/>
        <v>0</v>
      </c>
      <c r="EN22" s="7">
        <f t="shared" si="15"/>
        <v>0</v>
      </c>
      <c r="EO22" s="7">
        <f t="shared" si="15"/>
        <v>0</v>
      </c>
      <c r="EP22" s="7">
        <f t="shared" si="15"/>
        <v>0</v>
      </c>
      <c r="EQ22" s="7">
        <f t="shared" ref="EQ22:ER37" si="18">COUNTIF($N22,"*"&amp;TRIM(EQ$1)&amp;"*")</f>
        <v>0</v>
      </c>
      <c r="ER22" s="7">
        <f t="shared" si="18"/>
        <v>0</v>
      </c>
    </row>
    <row r="23" spans="1:148" ht="16.5" customHeight="1" x14ac:dyDescent="0.25">
      <c r="A23" s="7">
        <v>88</v>
      </c>
      <c r="B23" s="11" t="s">
        <v>427</v>
      </c>
      <c r="C23" s="12" t="s">
        <v>426</v>
      </c>
      <c r="D23" s="23" t="s">
        <v>425</v>
      </c>
      <c r="E23" s="11" t="s">
        <v>424</v>
      </c>
      <c r="F23" s="11" t="s">
        <v>1074</v>
      </c>
      <c r="G23" s="11">
        <v>1</v>
      </c>
      <c r="H23" s="11">
        <v>2022</v>
      </c>
      <c r="I23" s="14" t="s">
        <v>865</v>
      </c>
      <c r="J23" s="7" t="str">
        <f t="shared" si="0"/>
        <v>PDF</v>
      </c>
      <c r="K23" s="9" t="s">
        <v>938</v>
      </c>
      <c r="L23" s="7">
        <v>1</v>
      </c>
      <c r="M23" s="7" t="s">
        <v>957</v>
      </c>
      <c r="N23" s="44" t="s">
        <v>958</v>
      </c>
      <c r="O23" s="7" t="s">
        <v>1289</v>
      </c>
      <c r="P23" s="7"/>
      <c r="Q23" s="8">
        <v>1</v>
      </c>
      <c r="R23" s="5">
        <f t="shared" si="1"/>
        <v>14</v>
      </c>
      <c r="S23" s="7">
        <f t="shared" si="5"/>
        <v>0</v>
      </c>
      <c r="T23" s="7">
        <f t="shared" si="16"/>
        <v>0</v>
      </c>
      <c r="U23" s="7">
        <f t="shared" si="16"/>
        <v>0</v>
      </c>
      <c r="V23" s="7">
        <f t="shared" si="16"/>
        <v>0</v>
      </c>
      <c r="W23" s="7">
        <f t="shared" si="16"/>
        <v>0</v>
      </c>
      <c r="X23" s="7">
        <f t="shared" si="16"/>
        <v>0</v>
      </c>
      <c r="Y23" s="7">
        <f t="shared" si="16"/>
        <v>0</v>
      </c>
      <c r="Z23" s="7">
        <f t="shared" si="16"/>
        <v>0</v>
      </c>
      <c r="AA23" s="7">
        <f t="shared" si="16"/>
        <v>0</v>
      </c>
      <c r="AB23" s="7">
        <f t="shared" si="16"/>
        <v>0</v>
      </c>
      <c r="AC23" s="7">
        <f t="shared" si="16"/>
        <v>0</v>
      </c>
      <c r="AD23" s="7">
        <f t="shared" si="16"/>
        <v>0</v>
      </c>
      <c r="AE23" s="7">
        <f t="shared" si="16"/>
        <v>0</v>
      </c>
      <c r="AF23" s="7">
        <f t="shared" si="16"/>
        <v>0</v>
      </c>
      <c r="AG23" s="7">
        <f t="shared" si="16"/>
        <v>0</v>
      </c>
      <c r="AH23" s="7">
        <f t="shared" si="16"/>
        <v>0</v>
      </c>
      <c r="AI23" s="7">
        <f t="shared" si="16"/>
        <v>0</v>
      </c>
      <c r="AJ23" s="7">
        <f t="shared" si="16"/>
        <v>0</v>
      </c>
      <c r="AK23" s="7">
        <f t="shared" si="16"/>
        <v>0</v>
      </c>
      <c r="AL23" s="7">
        <f t="shared" si="16"/>
        <v>0</v>
      </c>
      <c r="AM23" s="7">
        <f t="shared" si="16"/>
        <v>0</v>
      </c>
      <c r="AN23" s="7">
        <f t="shared" si="16"/>
        <v>1</v>
      </c>
      <c r="AO23" s="7">
        <f t="shared" si="16"/>
        <v>0</v>
      </c>
      <c r="AP23" s="7">
        <f t="shared" si="16"/>
        <v>0</v>
      </c>
      <c r="AQ23" s="7">
        <f t="shared" si="16"/>
        <v>0</v>
      </c>
      <c r="AR23" s="7">
        <f t="shared" si="16"/>
        <v>0</v>
      </c>
      <c r="AS23" s="7">
        <f t="shared" si="16"/>
        <v>0</v>
      </c>
      <c r="AT23" s="7">
        <f t="shared" si="16"/>
        <v>1</v>
      </c>
      <c r="AU23" s="7">
        <f t="shared" si="16"/>
        <v>0</v>
      </c>
      <c r="AV23" s="7">
        <f t="shared" si="16"/>
        <v>0</v>
      </c>
      <c r="AW23" s="7">
        <f t="shared" si="16"/>
        <v>0</v>
      </c>
      <c r="AX23" s="7">
        <f t="shared" si="16"/>
        <v>0</v>
      </c>
      <c r="AY23" s="7">
        <f t="shared" si="16"/>
        <v>0</v>
      </c>
      <c r="AZ23" s="7">
        <f t="shared" si="16"/>
        <v>0</v>
      </c>
      <c r="BA23" s="7">
        <f t="shared" si="16"/>
        <v>0</v>
      </c>
      <c r="BB23" s="7">
        <f t="shared" si="16"/>
        <v>0</v>
      </c>
      <c r="BC23" s="7">
        <f t="shared" si="16"/>
        <v>0</v>
      </c>
      <c r="BD23" s="7">
        <f t="shared" si="16"/>
        <v>0</v>
      </c>
      <c r="BE23" s="7">
        <f t="shared" si="16"/>
        <v>0</v>
      </c>
      <c r="BF23" s="7">
        <f t="shared" si="16"/>
        <v>0</v>
      </c>
      <c r="BG23" s="7">
        <f t="shared" si="16"/>
        <v>0</v>
      </c>
      <c r="BH23" s="7">
        <f t="shared" si="16"/>
        <v>0</v>
      </c>
      <c r="BI23" s="7">
        <f t="shared" si="16"/>
        <v>0</v>
      </c>
      <c r="BJ23" s="7">
        <f t="shared" si="16"/>
        <v>0</v>
      </c>
      <c r="BK23" s="7">
        <f t="shared" si="16"/>
        <v>0</v>
      </c>
      <c r="BL23" s="7">
        <f t="shared" si="16"/>
        <v>0</v>
      </c>
      <c r="BM23" s="7">
        <f t="shared" si="16"/>
        <v>0</v>
      </c>
      <c r="BN23" s="7">
        <f t="shared" si="16"/>
        <v>0</v>
      </c>
      <c r="BO23" s="7">
        <f t="shared" si="16"/>
        <v>0</v>
      </c>
      <c r="BP23" s="7">
        <f t="shared" si="16"/>
        <v>1</v>
      </c>
      <c r="BQ23" s="7">
        <f t="shared" si="16"/>
        <v>0</v>
      </c>
      <c r="BR23" s="7">
        <f t="shared" si="16"/>
        <v>0</v>
      </c>
      <c r="BS23" s="7">
        <f t="shared" si="16"/>
        <v>0</v>
      </c>
      <c r="BT23" s="7">
        <f t="shared" si="16"/>
        <v>0</v>
      </c>
      <c r="BU23" s="7">
        <f t="shared" si="16"/>
        <v>0</v>
      </c>
      <c r="BV23" s="7">
        <f t="shared" si="16"/>
        <v>0</v>
      </c>
      <c r="BW23" s="7">
        <f t="shared" si="16"/>
        <v>0</v>
      </c>
      <c r="BX23" s="7">
        <f t="shared" si="16"/>
        <v>0</v>
      </c>
      <c r="BY23" s="7">
        <f t="shared" si="16"/>
        <v>0</v>
      </c>
      <c r="BZ23" s="7">
        <f t="shared" si="16"/>
        <v>0</v>
      </c>
      <c r="CA23" s="7">
        <f t="shared" si="16"/>
        <v>1</v>
      </c>
      <c r="CB23" s="7">
        <f t="shared" si="16"/>
        <v>1</v>
      </c>
      <c r="CC23" s="7">
        <f t="shared" si="16"/>
        <v>0</v>
      </c>
      <c r="CD23" s="7">
        <f t="shared" si="16"/>
        <v>0</v>
      </c>
      <c r="CE23" s="7">
        <f t="shared" ref="CE23:EP26" si="19">COUNTIF($N23,"*"&amp;TRIM(CE$1)&amp;"*")</f>
        <v>1</v>
      </c>
      <c r="CF23" s="7">
        <f t="shared" si="19"/>
        <v>1</v>
      </c>
      <c r="CG23" s="7">
        <f t="shared" si="19"/>
        <v>1</v>
      </c>
      <c r="CH23" s="7">
        <f t="shared" si="19"/>
        <v>0</v>
      </c>
      <c r="CI23" s="7">
        <f t="shared" si="19"/>
        <v>0</v>
      </c>
      <c r="CJ23" s="7">
        <f t="shared" si="19"/>
        <v>0</v>
      </c>
      <c r="CK23" s="7">
        <f t="shared" si="19"/>
        <v>0</v>
      </c>
      <c r="CL23" s="7">
        <f t="shared" si="19"/>
        <v>0</v>
      </c>
      <c r="CM23" s="7">
        <f t="shared" si="19"/>
        <v>0</v>
      </c>
      <c r="CN23" s="7">
        <f t="shared" si="19"/>
        <v>0</v>
      </c>
      <c r="CO23" s="7">
        <f t="shared" si="19"/>
        <v>0</v>
      </c>
      <c r="CP23" s="7">
        <f t="shared" si="19"/>
        <v>0</v>
      </c>
      <c r="CQ23" s="7">
        <f t="shared" si="19"/>
        <v>0</v>
      </c>
      <c r="CR23" s="7">
        <f t="shared" si="19"/>
        <v>0</v>
      </c>
      <c r="CS23" s="7">
        <f t="shared" si="19"/>
        <v>0</v>
      </c>
      <c r="CT23" s="7">
        <f t="shared" si="19"/>
        <v>0</v>
      </c>
      <c r="CU23" s="7">
        <f t="shared" si="19"/>
        <v>0</v>
      </c>
      <c r="CV23" s="7">
        <f t="shared" si="19"/>
        <v>0</v>
      </c>
      <c r="CW23" s="7">
        <f t="shared" si="19"/>
        <v>0</v>
      </c>
      <c r="CX23" s="7">
        <f t="shared" si="19"/>
        <v>0</v>
      </c>
      <c r="CY23" s="7">
        <f t="shared" si="19"/>
        <v>0</v>
      </c>
      <c r="CZ23" s="7">
        <f t="shared" si="19"/>
        <v>0</v>
      </c>
      <c r="DA23" s="7">
        <f t="shared" si="19"/>
        <v>1</v>
      </c>
      <c r="DB23" s="7">
        <f t="shared" si="19"/>
        <v>0</v>
      </c>
      <c r="DC23" s="7">
        <f t="shared" si="19"/>
        <v>0</v>
      </c>
      <c r="DD23" s="7">
        <f t="shared" si="19"/>
        <v>1</v>
      </c>
      <c r="DE23" s="7">
        <f t="shared" si="19"/>
        <v>0</v>
      </c>
      <c r="DF23" s="7">
        <f t="shared" si="19"/>
        <v>1</v>
      </c>
      <c r="DG23" s="7">
        <f t="shared" si="19"/>
        <v>0</v>
      </c>
      <c r="DH23" s="7">
        <f t="shared" si="19"/>
        <v>0</v>
      </c>
      <c r="DI23" s="7">
        <f t="shared" si="19"/>
        <v>1</v>
      </c>
      <c r="DJ23" s="7">
        <f t="shared" si="19"/>
        <v>0</v>
      </c>
      <c r="DK23" s="7">
        <f t="shared" si="19"/>
        <v>0</v>
      </c>
      <c r="DL23" s="7">
        <f t="shared" si="19"/>
        <v>0</v>
      </c>
      <c r="DM23" s="7">
        <f t="shared" si="19"/>
        <v>0</v>
      </c>
      <c r="DN23" s="7">
        <f t="shared" si="19"/>
        <v>0</v>
      </c>
      <c r="DO23" s="7">
        <f t="shared" si="19"/>
        <v>0</v>
      </c>
      <c r="DP23" s="7">
        <f t="shared" si="19"/>
        <v>0</v>
      </c>
      <c r="DQ23" s="7">
        <f t="shared" si="19"/>
        <v>1</v>
      </c>
      <c r="DR23" s="7">
        <f t="shared" si="19"/>
        <v>1</v>
      </c>
      <c r="DS23" s="7">
        <f t="shared" si="19"/>
        <v>0</v>
      </c>
      <c r="DT23" s="7">
        <f t="shared" si="19"/>
        <v>0</v>
      </c>
      <c r="DU23" s="7">
        <f t="shared" si="19"/>
        <v>0</v>
      </c>
      <c r="DV23" s="7">
        <f t="shared" si="19"/>
        <v>0</v>
      </c>
      <c r="DW23" s="7">
        <f t="shared" si="19"/>
        <v>0</v>
      </c>
      <c r="DX23" s="7">
        <f t="shared" si="19"/>
        <v>0</v>
      </c>
      <c r="DY23" s="7">
        <f t="shared" si="19"/>
        <v>0</v>
      </c>
      <c r="DZ23" s="7">
        <f t="shared" si="19"/>
        <v>0</v>
      </c>
      <c r="EA23" s="7">
        <f t="shared" si="19"/>
        <v>0</v>
      </c>
      <c r="EB23" s="7">
        <f t="shared" si="19"/>
        <v>0</v>
      </c>
      <c r="EC23" s="7">
        <f t="shared" si="19"/>
        <v>0</v>
      </c>
      <c r="ED23" s="7">
        <f t="shared" si="19"/>
        <v>0</v>
      </c>
      <c r="EE23" s="7">
        <f t="shared" si="19"/>
        <v>0</v>
      </c>
      <c r="EF23" s="7">
        <f t="shared" si="19"/>
        <v>0</v>
      </c>
      <c r="EG23" s="7">
        <f t="shared" si="19"/>
        <v>0</v>
      </c>
      <c r="EH23" s="7">
        <f t="shared" si="19"/>
        <v>0</v>
      </c>
      <c r="EI23" s="7">
        <f t="shared" si="19"/>
        <v>0</v>
      </c>
      <c r="EJ23" s="7">
        <f t="shared" si="19"/>
        <v>0</v>
      </c>
      <c r="EK23" s="7">
        <f t="shared" si="19"/>
        <v>0</v>
      </c>
      <c r="EL23" s="7">
        <f t="shared" si="19"/>
        <v>0</v>
      </c>
      <c r="EM23" s="7">
        <f t="shared" si="19"/>
        <v>0</v>
      </c>
      <c r="EN23" s="7">
        <f t="shared" si="19"/>
        <v>0</v>
      </c>
      <c r="EO23" s="7">
        <f t="shared" si="19"/>
        <v>0</v>
      </c>
      <c r="EP23" s="7">
        <f t="shared" si="19"/>
        <v>0</v>
      </c>
      <c r="EQ23" s="7">
        <f t="shared" si="18"/>
        <v>0</v>
      </c>
      <c r="ER23" s="7">
        <f t="shared" si="18"/>
        <v>0</v>
      </c>
    </row>
    <row r="24" spans="1:148" ht="16.5" customHeight="1" x14ac:dyDescent="0.25">
      <c r="A24" s="7">
        <v>125</v>
      </c>
      <c r="B24" s="11" t="s">
        <v>282</v>
      </c>
      <c r="C24" s="12" t="s">
        <v>281</v>
      </c>
      <c r="D24" s="23" t="s">
        <v>280</v>
      </c>
      <c r="E24" s="11" t="s">
        <v>0</v>
      </c>
      <c r="F24" s="11" t="s">
        <v>0</v>
      </c>
      <c r="G24" s="11">
        <v>1</v>
      </c>
      <c r="H24" s="11">
        <v>2021</v>
      </c>
      <c r="I24" s="14" t="s">
        <v>786</v>
      </c>
      <c r="J24" s="7" t="str">
        <f t="shared" si="0"/>
        <v>PDF</v>
      </c>
      <c r="K24" s="9" t="s">
        <v>937</v>
      </c>
      <c r="L24" s="7">
        <v>1</v>
      </c>
      <c r="M24" s="37" t="s">
        <v>1185</v>
      </c>
      <c r="N24" s="43" t="s">
        <v>1696</v>
      </c>
      <c r="O24" s="9" t="s">
        <v>1186</v>
      </c>
      <c r="P24" s="37" t="s">
        <v>1187</v>
      </c>
      <c r="Q24" s="7">
        <v>1</v>
      </c>
      <c r="R24" s="5">
        <f t="shared" si="1"/>
        <v>13</v>
      </c>
      <c r="S24" s="7">
        <f t="shared" si="5"/>
        <v>0</v>
      </c>
      <c r="T24" s="7">
        <f t="shared" ref="T24:CE27" si="20">COUNTIF($N24,"*"&amp;TRIM(T$1)&amp;"*")</f>
        <v>0</v>
      </c>
      <c r="U24" s="7">
        <f t="shared" si="20"/>
        <v>0</v>
      </c>
      <c r="V24" s="7">
        <f t="shared" si="20"/>
        <v>0</v>
      </c>
      <c r="W24" s="7">
        <f t="shared" si="20"/>
        <v>0</v>
      </c>
      <c r="X24" s="7">
        <f t="shared" si="20"/>
        <v>0</v>
      </c>
      <c r="Y24" s="7">
        <f t="shared" si="20"/>
        <v>0</v>
      </c>
      <c r="Z24" s="7">
        <f t="shared" si="20"/>
        <v>0</v>
      </c>
      <c r="AA24" s="7">
        <f t="shared" si="20"/>
        <v>0</v>
      </c>
      <c r="AB24" s="7">
        <f t="shared" si="20"/>
        <v>0</v>
      </c>
      <c r="AC24" s="7">
        <f t="shared" si="20"/>
        <v>0</v>
      </c>
      <c r="AD24" s="7">
        <f t="shared" si="20"/>
        <v>0</v>
      </c>
      <c r="AE24" s="7">
        <f t="shared" si="20"/>
        <v>0</v>
      </c>
      <c r="AF24" s="7">
        <f t="shared" si="20"/>
        <v>0</v>
      </c>
      <c r="AG24" s="7">
        <f t="shared" si="20"/>
        <v>0</v>
      </c>
      <c r="AH24" s="7">
        <f t="shared" si="20"/>
        <v>0</v>
      </c>
      <c r="AI24" s="7">
        <f t="shared" si="20"/>
        <v>0</v>
      </c>
      <c r="AJ24" s="7">
        <f t="shared" si="20"/>
        <v>0</v>
      </c>
      <c r="AK24" s="7">
        <f t="shared" si="20"/>
        <v>0</v>
      </c>
      <c r="AL24" s="7">
        <f t="shared" si="20"/>
        <v>0</v>
      </c>
      <c r="AM24" s="7">
        <f t="shared" si="20"/>
        <v>0</v>
      </c>
      <c r="AN24" s="7">
        <f t="shared" si="20"/>
        <v>0</v>
      </c>
      <c r="AO24" s="7">
        <f t="shared" si="20"/>
        <v>0</v>
      </c>
      <c r="AP24" s="7">
        <f t="shared" si="20"/>
        <v>0</v>
      </c>
      <c r="AQ24" s="7">
        <f t="shared" si="20"/>
        <v>0</v>
      </c>
      <c r="AR24" s="7">
        <f t="shared" si="20"/>
        <v>0</v>
      </c>
      <c r="AS24" s="7">
        <f t="shared" si="20"/>
        <v>0</v>
      </c>
      <c r="AT24" s="7">
        <f t="shared" si="20"/>
        <v>1</v>
      </c>
      <c r="AU24" s="7">
        <f t="shared" si="20"/>
        <v>0</v>
      </c>
      <c r="AV24" s="7">
        <f t="shared" si="20"/>
        <v>0</v>
      </c>
      <c r="AW24" s="7">
        <f t="shared" si="20"/>
        <v>0</v>
      </c>
      <c r="AX24" s="7">
        <f t="shared" si="20"/>
        <v>0</v>
      </c>
      <c r="AY24" s="7">
        <f t="shared" si="20"/>
        <v>0</v>
      </c>
      <c r="AZ24" s="7">
        <f t="shared" si="20"/>
        <v>0</v>
      </c>
      <c r="BA24" s="7">
        <f t="shared" si="20"/>
        <v>0</v>
      </c>
      <c r="BB24" s="7">
        <f t="shared" si="20"/>
        <v>0</v>
      </c>
      <c r="BC24" s="7">
        <f t="shared" si="20"/>
        <v>0</v>
      </c>
      <c r="BD24" s="7">
        <f t="shared" si="20"/>
        <v>0</v>
      </c>
      <c r="BE24" s="7">
        <f t="shared" si="20"/>
        <v>0</v>
      </c>
      <c r="BF24" s="7">
        <f t="shared" si="20"/>
        <v>0</v>
      </c>
      <c r="BG24" s="7">
        <f t="shared" si="20"/>
        <v>0</v>
      </c>
      <c r="BH24" s="7">
        <f t="shared" si="20"/>
        <v>0</v>
      </c>
      <c r="BI24" s="7">
        <f t="shared" si="20"/>
        <v>0</v>
      </c>
      <c r="BJ24" s="7">
        <f t="shared" si="20"/>
        <v>0</v>
      </c>
      <c r="BK24" s="7">
        <f t="shared" si="20"/>
        <v>0</v>
      </c>
      <c r="BL24" s="7">
        <f t="shared" si="20"/>
        <v>0</v>
      </c>
      <c r="BM24" s="7">
        <f t="shared" si="20"/>
        <v>0</v>
      </c>
      <c r="BN24" s="7">
        <f t="shared" si="20"/>
        <v>0</v>
      </c>
      <c r="BO24" s="7">
        <f t="shared" si="20"/>
        <v>0</v>
      </c>
      <c r="BP24" s="7">
        <f t="shared" si="20"/>
        <v>0</v>
      </c>
      <c r="BQ24" s="7">
        <f t="shared" si="20"/>
        <v>0</v>
      </c>
      <c r="BR24" s="7">
        <f t="shared" si="20"/>
        <v>0</v>
      </c>
      <c r="BS24" s="7">
        <f t="shared" si="20"/>
        <v>0</v>
      </c>
      <c r="BT24" s="7">
        <f t="shared" si="20"/>
        <v>0</v>
      </c>
      <c r="BU24" s="7">
        <f t="shared" si="20"/>
        <v>0</v>
      </c>
      <c r="BV24" s="7">
        <f t="shared" si="20"/>
        <v>1</v>
      </c>
      <c r="BW24" s="7">
        <f t="shared" si="20"/>
        <v>0</v>
      </c>
      <c r="BX24" s="7">
        <f t="shared" si="20"/>
        <v>0</v>
      </c>
      <c r="BY24" s="7">
        <f t="shared" si="20"/>
        <v>1</v>
      </c>
      <c r="BZ24" s="7">
        <f t="shared" si="20"/>
        <v>1</v>
      </c>
      <c r="CA24" s="7">
        <f t="shared" si="20"/>
        <v>0</v>
      </c>
      <c r="CB24" s="7">
        <f t="shared" si="20"/>
        <v>0</v>
      </c>
      <c r="CC24" s="7">
        <f t="shared" si="20"/>
        <v>0</v>
      </c>
      <c r="CD24" s="7">
        <f t="shared" si="20"/>
        <v>0</v>
      </c>
      <c r="CE24" s="7">
        <f t="shared" si="20"/>
        <v>1</v>
      </c>
      <c r="CF24" s="7">
        <f t="shared" si="19"/>
        <v>1</v>
      </c>
      <c r="CG24" s="7">
        <f t="shared" si="19"/>
        <v>1</v>
      </c>
      <c r="CH24" s="7">
        <f t="shared" si="19"/>
        <v>0</v>
      </c>
      <c r="CI24" s="7">
        <f t="shared" si="19"/>
        <v>0</v>
      </c>
      <c r="CJ24" s="7">
        <f t="shared" si="19"/>
        <v>0</v>
      </c>
      <c r="CK24" s="7">
        <f t="shared" si="19"/>
        <v>0</v>
      </c>
      <c r="CL24" s="7">
        <f t="shared" si="19"/>
        <v>0</v>
      </c>
      <c r="CM24" s="7">
        <f t="shared" si="19"/>
        <v>0</v>
      </c>
      <c r="CN24" s="7">
        <f t="shared" si="19"/>
        <v>0</v>
      </c>
      <c r="CO24" s="7">
        <f t="shared" si="19"/>
        <v>0</v>
      </c>
      <c r="CP24" s="7">
        <f t="shared" si="19"/>
        <v>0</v>
      </c>
      <c r="CQ24" s="7">
        <f t="shared" si="19"/>
        <v>0</v>
      </c>
      <c r="CR24" s="7">
        <f t="shared" si="19"/>
        <v>0</v>
      </c>
      <c r="CS24" s="7">
        <f t="shared" si="19"/>
        <v>0</v>
      </c>
      <c r="CT24" s="7">
        <f t="shared" si="19"/>
        <v>1</v>
      </c>
      <c r="CU24" s="7">
        <f t="shared" si="19"/>
        <v>0</v>
      </c>
      <c r="CV24" s="7">
        <f t="shared" si="19"/>
        <v>0</v>
      </c>
      <c r="CW24" s="7">
        <f t="shared" si="19"/>
        <v>0</v>
      </c>
      <c r="CX24" s="7">
        <f t="shared" si="19"/>
        <v>0</v>
      </c>
      <c r="CY24" s="7">
        <f t="shared" si="19"/>
        <v>0</v>
      </c>
      <c r="CZ24" s="7">
        <f t="shared" si="19"/>
        <v>0</v>
      </c>
      <c r="DA24" s="7">
        <f t="shared" si="19"/>
        <v>0</v>
      </c>
      <c r="DB24" s="7">
        <f t="shared" si="19"/>
        <v>0</v>
      </c>
      <c r="DC24" s="7">
        <f t="shared" si="19"/>
        <v>0</v>
      </c>
      <c r="DD24" s="7">
        <f t="shared" si="19"/>
        <v>0</v>
      </c>
      <c r="DE24" s="7">
        <f t="shared" si="19"/>
        <v>0</v>
      </c>
      <c r="DF24" s="7">
        <f t="shared" si="19"/>
        <v>0</v>
      </c>
      <c r="DG24" s="7">
        <f t="shared" si="19"/>
        <v>0</v>
      </c>
      <c r="DH24" s="7">
        <f t="shared" si="19"/>
        <v>0</v>
      </c>
      <c r="DI24" s="7">
        <f t="shared" si="19"/>
        <v>0</v>
      </c>
      <c r="DJ24" s="7">
        <f t="shared" si="19"/>
        <v>0</v>
      </c>
      <c r="DK24" s="7">
        <f t="shared" si="19"/>
        <v>0</v>
      </c>
      <c r="DL24" s="7">
        <f t="shared" si="19"/>
        <v>0</v>
      </c>
      <c r="DM24" s="7">
        <f t="shared" si="19"/>
        <v>0</v>
      </c>
      <c r="DN24" s="7">
        <f t="shared" si="19"/>
        <v>0</v>
      </c>
      <c r="DO24" s="7">
        <f t="shared" si="19"/>
        <v>0</v>
      </c>
      <c r="DP24" s="7">
        <f t="shared" si="19"/>
        <v>0</v>
      </c>
      <c r="DQ24" s="7">
        <f t="shared" si="19"/>
        <v>1</v>
      </c>
      <c r="DR24" s="7">
        <f t="shared" si="19"/>
        <v>1</v>
      </c>
      <c r="DS24" s="7">
        <f t="shared" si="19"/>
        <v>0</v>
      </c>
      <c r="DT24" s="7">
        <f t="shared" si="19"/>
        <v>0</v>
      </c>
      <c r="DU24" s="7">
        <f t="shared" si="19"/>
        <v>1</v>
      </c>
      <c r="DV24" s="7">
        <f t="shared" si="19"/>
        <v>0</v>
      </c>
      <c r="DW24" s="7">
        <f t="shared" si="19"/>
        <v>0</v>
      </c>
      <c r="DX24" s="7">
        <f t="shared" si="19"/>
        <v>0</v>
      </c>
      <c r="DY24" s="7">
        <f t="shared" si="19"/>
        <v>0</v>
      </c>
      <c r="DZ24" s="7">
        <f t="shared" si="19"/>
        <v>0</v>
      </c>
      <c r="EA24" s="7">
        <f t="shared" si="19"/>
        <v>0</v>
      </c>
      <c r="EB24" s="7">
        <f t="shared" si="19"/>
        <v>0</v>
      </c>
      <c r="EC24" s="7">
        <f t="shared" si="19"/>
        <v>0</v>
      </c>
      <c r="ED24" s="7">
        <f t="shared" si="19"/>
        <v>0</v>
      </c>
      <c r="EE24" s="7">
        <f t="shared" si="19"/>
        <v>0</v>
      </c>
      <c r="EF24" s="7">
        <f t="shared" si="19"/>
        <v>0</v>
      </c>
      <c r="EG24" s="7">
        <f t="shared" si="19"/>
        <v>0</v>
      </c>
      <c r="EH24" s="7">
        <f t="shared" si="19"/>
        <v>0</v>
      </c>
      <c r="EI24" s="7">
        <f t="shared" si="19"/>
        <v>1</v>
      </c>
      <c r="EJ24" s="7">
        <f t="shared" si="19"/>
        <v>1</v>
      </c>
      <c r="EK24" s="7">
        <f t="shared" si="19"/>
        <v>0</v>
      </c>
      <c r="EL24" s="7">
        <f t="shared" si="19"/>
        <v>0</v>
      </c>
      <c r="EM24" s="7">
        <f t="shared" si="19"/>
        <v>0</v>
      </c>
      <c r="EN24" s="7">
        <f t="shared" si="19"/>
        <v>0</v>
      </c>
      <c r="EO24" s="7">
        <f t="shared" si="19"/>
        <v>0</v>
      </c>
      <c r="EP24" s="7">
        <f t="shared" si="19"/>
        <v>0</v>
      </c>
      <c r="EQ24" s="7">
        <f t="shared" si="18"/>
        <v>1</v>
      </c>
      <c r="ER24" s="7">
        <f t="shared" si="18"/>
        <v>0</v>
      </c>
    </row>
    <row r="25" spans="1:148" ht="16.5" customHeight="1" x14ac:dyDescent="0.25">
      <c r="A25" s="7">
        <v>97</v>
      </c>
      <c r="B25" s="11" t="s">
        <v>391</v>
      </c>
      <c r="C25" s="12" t="s">
        <v>390</v>
      </c>
      <c r="D25" s="23" t="s">
        <v>389</v>
      </c>
      <c r="E25" s="11" t="s">
        <v>785</v>
      </c>
      <c r="F25" s="11" t="s">
        <v>0</v>
      </c>
      <c r="G25" s="11">
        <v>1</v>
      </c>
      <c r="H25" s="11">
        <v>2022</v>
      </c>
      <c r="I25" s="14" t="s">
        <v>788</v>
      </c>
      <c r="J25" s="7" t="str">
        <f t="shared" si="0"/>
        <v>PDF</v>
      </c>
      <c r="K25" s="9" t="s">
        <v>938</v>
      </c>
      <c r="L25" s="7">
        <v>1</v>
      </c>
      <c r="M25" s="38" t="s">
        <v>1494</v>
      </c>
      <c r="N25" s="47" t="s">
        <v>1679</v>
      </c>
      <c r="O25" s="7" t="s">
        <v>1297</v>
      </c>
      <c r="P25" s="7" t="s">
        <v>941</v>
      </c>
      <c r="Q25" s="8">
        <v>1</v>
      </c>
      <c r="R25" s="5">
        <f t="shared" si="1"/>
        <v>11</v>
      </c>
      <c r="S25" s="7">
        <f t="shared" si="5"/>
        <v>0</v>
      </c>
      <c r="T25" s="7">
        <f t="shared" si="20"/>
        <v>0</v>
      </c>
      <c r="U25" s="7">
        <f t="shared" si="20"/>
        <v>0</v>
      </c>
      <c r="V25" s="7">
        <f t="shared" si="20"/>
        <v>0</v>
      </c>
      <c r="W25" s="7">
        <f t="shared" si="20"/>
        <v>0</v>
      </c>
      <c r="X25" s="7">
        <f t="shared" si="20"/>
        <v>0</v>
      </c>
      <c r="Y25" s="7">
        <f t="shared" si="20"/>
        <v>0</v>
      </c>
      <c r="Z25" s="7">
        <f t="shared" si="20"/>
        <v>0</v>
      </c>
      <c r="AA25" s="7">
        <f t="shared" si="20"/>
        <v>0</v>
      </c>
      <c r="AB25" s="7">
        <f t="shared" si="20"/>
        <v>0</v>
      </c>
      <c r="AC25" s="7">
        <f t="shared" si="20"/>
        <v>0</v>
      </c>
      <c r="AD25" s="7">
        <f t="shared" si="20"/>
        <v>0</v>
      </c>
      <c r="AE25" s="7">
        <f t="shared" si="20"/>
        <v>0</v>
      </c>
      <c r="AF25" s="7">
        <f t="shared" si="20"/>
        <v>0</v>
      </c>
      <c r="AG25" s="7">
        <f t="shared" si="20"/>
        <v>0</v>
      </c>
      <c r="AH25" s="7">
        <f t="shared" si="20"/>
        <v>0</v>
      </c>
      <c r="AI25" s="7">
        <f t="shared" si="20"/>
        <v>0</v>
      </c>
      <c r="AJ25" s="7">
        <f t="shared" si="20"/>
        <v>0</v>
      </c>
      <c r="AK25" s="7">
        <f t="shared" si="20"/>
        <v>0</v>
      </c>
      <c r="AL25" s="7">
        <f t="shared" si="20"/>
        <v>0</v>
      </c>
      <c r="AM25" s="7">
        <f t="shared" si="20"/>
        <v>0</v>
      </c>
      <c r="AN25" s="7">
        <f t="shared" si="20"/>
        <v>0</v>
      </c>
      <c r="AO25" s="7">
        <f t="shared" si="20"/>
        <v>0</v>
      </c>
      <c r="AP25" s="7">
        <f t="shared" si="20"/>
        <v>0</v>
      </c>
      <c r="AQ25" s="7">
        <f t="shared" si="20"/>
        <v>0</v>
      </c>
      <c r="AR25" s="7">
        <f t="shared" si="20"/>
        <v>0</v>
      </c>
      <c r="AS25" s="7">
        <f t="shared" si="20"/>
        <v>0</v>
      </c>
      <c r="AT25" s="7">
        <f t="shared" si="20"/>
        <v>0</v>
      </c>
      <c r="AU25" s="7">
        <f t="shared" si="20"/>
        <v>0</v>
      </c>
      <c r="AV25" s="7">
        <f t="shared" si="20"/>
        <v>0</v>
      </c>
      <c r="AW25" s="7">
        <f t="shared" si="20"/>
        <v>0</v>
      </c>
      <c r="AX25" s="7">
        <f t="shared" si="20"/>
        <v>0</v>
      </c>
      <c r="AY25" s="7">
        <f t="shared" si="20"/>
        <v>0</v>
      </c>
      <c r="AZ25" s="7">
        <f t="shared" si="20"/>
        <v>0</v>
      </c>
      <c r="BA25" s="7">
        <f t="shared" si="20"/>
        <v>0</v>
      </c>
      <c r="BB25" s="7">
        <f t="shared" si="20"/>
        <v>0</v>
      </c>
      <c r="BC25" s="7">
        <f t="shared" si="20"/>
        <v>0</v>
      </c>
      <c r="BD25" s="7">
        <f t="shared" si="20"/>
        <v>0</v>
      </c>
      <c r="BE25" s="7">
        <f t="shared" si="20"/>
        <v>0</v>
      </c>
      <c r="BF25" s="7">
        <f t="shared" si="20"/>
        <v>0</v>
      </c>
      <c r="BG25" s="7">
        <f t="shared" si="20"/>
        <v>0</v>
      </c>
      <c r="BH25" s="7">
        <f t="shared" si="20"/>
        <v>0</v>
      </c>
      <c r="BI25" s="7">
        <f t="shared" si="20"/>
        <v>0</v>
      </c>
      <c r="BJ25" s="7">
        <f t="shared" si="20"/>
        <v>0</v>
      </c>
      <c r="BK25" s="7">
        <f t="shared" si="20"/>
        <v>0</v>
      </c>
      <c r="BL25" s="7">
        <f t="shared" si="20"/>
        <v>0</v>
      </c>
      <c r="BM25" s="7">
        <f t="shared" si="20"/>
        <v>0</v>
      </c>
      <c r="BN25" s="7">
        <f t="shared" si="20"/>
        <v>0</v>
      </c>
      <c r="BO25" s="7">
        <f t="shared" si="20"/>
        <v>0</v>
      </c>
      <c r="BP25" s="7">
        <f t="shared" si="20"/>
        <v>0</v>
      </c>
      <c r="BQ25" s="7">
        <f t="shared" si="20"/>
        <v>0</v>
      </c>
      <c r="BR25" s="7">
        <f t="shared" si="20"/>
        <v>1</v>
      </c>
      <c r="BS25" s="7">
        <f t="shared" si="20"/>
        <v>1</v>
      </c>
      <c r="BT25" s="7">
        <f t="shared" si="20"/>
        <v>1</v>
      </c>
      <c r="BU25" s="7">
        <f t="shared" si="20"/>
        <v>0</v>
      </c>
      <c r="BV25" s="7">
        <f t="shared" si="20"/>
        <v>0</v>
      </c>
      <c r="BW25" s="7">
        <f t="shared" si="20"/>
        <v>0</v>
      </c>
      <c r="BX25" s="7">
        <f t="shared" si="20"/>
        <v>0</v>
      </c>
      <c r="BY25" s="7">
        <f t="shared" si="20"/>
        <v>0</v>
      </c>
      <c r="BZ25" s="7">
        <f t="shared" si="20"/>
        <v>0</v>
      </c>
      <c r="CA25" s="7">
        <f t="shared" si="20"/>
        <v>1</v>
      </c>
      <c r="CB25" s="7">
        <f t="shared" si="20"/>
        <v>1</v>
      </c>
      <c r="CC25" s="7">
        <f t="shared" si="20"/>
        <v>0</v>
      </c>
      <c r="CD25" s="7">
        <f t="shared" si="20"/>
        <v>0</v>
      </c>
      <c r="CE25" s="7">
        <f t="shared" si="20"/>
        <v>0</v>
      </c>
      <c r="CF25" s="7">
        <f t="shared" si="19"/>
        <v>0</v>
      </c>
      <c r="CG25" s="7">
        <f t="shared" si="19"/>
        <v>0</v>
      </c>
      <c r="CH25" s="7">
        <f t="shared" si="19"/>
        <v>0</v>
      </c>
      <c r="CI25" s="7">
        <f t="shared" si="19"/>
        <v>0</v>
      </c>
      <c r="CJ25" s="7">
        <f t="shared" si="19"/>
        <v>0</v>
      </c>
      <c r="CK25" s="7">
        <f t="shared" si="19"/>
        <v>0</v>
      </c>
      <c r="CL25" s="7">
        <f t="shared" si="19"/>
        <v>0</v>
      </c>
      <c r="CM25" s="7">
        <f t="shared" si="19"/>
        <v>0</v>
      </c>
      <c r="CN25" s="7">
        <f t="shared" si="19"/>
        <v>0</v>
      </c>
      <c r="CO25" s="7">
        <f t="shared" si="19"/>
        <v>0</v>
      </c>
      <c r="CP25" s="7">
        <f t="shared" si="19"/>
        <v>0</v>
      </c>
      <c r="CQ25" s="7">
        <f t="shared" si="19"/>
        <v>0</v>
      </c>
      <c r="CR25" s="7">
        <f t="shared" si="19"/>
        <v>0</v>
      </c>
      <c r="CS25" s="7">
        <f t="shared" si="19"/>
        <v>0</v>
      </c>
      <c r="CT25" s="7">
        <f t="shared" si="19"/>
        <v>0</v>
      </c>
      <c r="CU25" s="7">
        <f t="shared" si="19"/>
        <v>0</v>
      </c>
      <c r="CV25" s="7">
        <f t="shared" si="19"/>
        <v>0</v>
      </c>
      <c r="CW25" s="7">
        <f t="shared" si="19"/>
        <v>0</v>
      </c>
      <c r="CX25" s="7">
        <f t="shared" si="19"/>
        <v>0</v>
      </c>
      <c r="CY25" s="7">
        <f t="shared" si="19"/>
        <v>0</v>
      </c>
      <c r="CZ25" s="7">
        <f t="shared" si="19"/>
        <v>0</v>
      </c>
      <c r="DA25" s="7">
        <f t="shared" si="19"/>
        <v>1</v>
      </c>
      <c r="DB25" s="7">
        <f t="shared" si="19"/>
        <v>0</v>
      </c>
      <c r="DC25" s="7">
        <f t="shared" si="19"/>
        <v>0</v>
      </c>
      <c r="DD25" s="7">
        <f t="shared" si="19"/>
        <v>1</v>
      </c>
      <c r="DE25" s="7">
        <f t="shared" si="19"/>
        <v>0</v>
      </c>
      <c r="DF25" s="7">
        <f t="shared" si="19"/>
        <v>0</v>
      </c>
      <c r="DG25" s="7">
        <f t="shared" si="19"/>
        <v>0</v>
      </c>
      <c r="DH25" s="7">
        <f t="shared" si="19"/>
        <v>0</v>
      </c>
      <c r="DI25" s="7">
        <f t="shared" si="19"/>
        <v>0</v>
      </c>
      <c r="DJ25" s="7">
        <f t="shared" si="19"/>
        <v>0</v>
      </c>
      <c r="DK25" s="7">
        <f t="shared" si="19"/>
        <v>0</v>
      </c>
      <c r="DL25" s="7">
        <f t="shared" si="19"/>
        <v>0</v>
      </c>
      <c r="DM25" s="7">
        <f t="shared" si="19"/>
        <v>0</v>
      </c>
      <c r="DN25" s="7">
        <f t="shared" si="19"/>
        <v>0</v>
      </c>
      <c r="DO25" s="7">
        <f t="shared" si="19"/>
        <v>0</v>
      </c>
      <c r="DP25" s="7">
        <f t="shared" si="19"/>
        <v>1</v>
      </c>
      <c r="DQ25" s="7">
        <f t="shared" si="19"/>
        <v>1</v>
      </c>
      <c r="DR25" s="7">
        <f t="shared" si="19"/>
        <v>1</v>
      </c>
      <c r="DS25" s="7">
        <f t="shared" si="19"/>
        <v>0</v>
      </c>
      <c r="DT25" s="7">
        <f t="shared" si="19"/>
        <v>0</v>
      </c>
      <c r="DU25" s="7">
        <f t="shared" si="19"/>
        <v>0</v>
      </c>
      <c r="DV25" s="7">
        <f t="shared" si="19"/>
        <v>0</v>
      </c>
      <c r="DW25" s="7">
        <f t="shared" si="19"/>
        <v>0</v>
      </c>
      <c r="DX25" s="7">
        <f t="shared" si="19"/>
        <v>0</v>
      </c>
      <c r="DY25" s="7">
        <f t="shared" si="19"/>
        <v>0</v>
      </c>
      <c r="DZ25" s="7">
        <f t="shared" si="19"/>
        <v>0</v>
      </c>
      <c r="EA25" s="7">
        <f t="shared" si="19"/>
        <v>0</v>
      </c>
      <c r="EB25" s="7">
        <f t="shared" si="19"/>
        <v>0</v>
      </c>
      <c r="EC25" s="7">
        <f t="shared" si="19"/>
        <v>1</v>
      </c>
      <c r="ED25" s="7">
        <f t="shared" si="19"/>
        <v>0</v>
      </c>
      <c r="EE25" s="7">
        <f t="shared" si="19"/>
        <v>0</v>
      </c>
      <c r="EF25" s="7">
        <f t="shared" si="19"/>
        <v>0</v>
      </c>
      <c r="EG25" s="7">
        <f t="shared" si="19"/>
        <v>0</v>
      </c>
      <c r="EH25" s="7">
        <f t="shared" si="19"/>
        <v>0</v>
      </c>
      <c r="EI25" s="7">
        <f t="shared" si="19"/>
        <v>0</v>
      </c>
      <c r="EJ25" s="7">
        <f t="shared" si="19"/>
        <v>0</v>
      </c>
      <c r="EK25" s="7">
        <f t="shared" si="19"/>
        <v>0</v>
      </c>
      <c r="EL25" s="7">
        <f t="shared" si="19"/>
        <v>0</v>
      </c>
      <c r="EM25" s="7">
        <f t="shared" si="19"/>
        <v>0</v>
      </c>
      <c r="EN25" s="7">
        <f t="shared" si="19"/>
        <v>0</v>
      </c>
      <c r="EO25" s="7">
        <f t="shared" si="19"/>
        <v>0</v>
      </c>
      <c r="EP25" s="7">
        <f t="shared" si="19"/>
        <v>0</v>
      </c>
      <c r="EQ25" s="7">
        <f t="shared" si="18"/>
        <v>0</v>
      </c>
      <c r="ER25" s="7">
        <f t="shared" si="18"/>
        <v>0</v>
      </c>
    </row>
    <row r="26" spans="1:148" ht="16.5" customHeight="1" x14ac:dyDescent="0.25">
      <c r="A26" s="7">
        <v>21</v>
      </c>
      <c r="B26" s="11" t="s">
        <v>693</v>
      </c>
      <c r="C26" s="12" t="s">
        <v>692</v>
      </c>
      <c r="D26" s="23" t="s">
        <v>691</v>
      </c>
      <c r="E26" s="11" t="s">
        <v>690</v>
      </c>
      <c r="F26" s="11" t="s">
        <v>1003</v>
      </c>
      <c r="G26" s="11">
        <v>1</v>
      </c>
      <c r="H26" s="11">
        <v>2024</v>
      </c>
      <c r="I26" s="14" t="s">
        <v>813</v>
      </c>
      <c r="J26" s="7" t="str">
        <f t="shared" si="0"/>
        <v>PDF</v>
      </c>
      <c r="K26" s="9" t="s">
        <v>936</v>
      </c>
      <c r="L26" s="7">
        <v>1</v>
      </c>
      <c r="M26" s="36" t="s">
        <v>1099</v>
      </c>
      <c r="N26" s="44" t="s">
        <v>1105</v>
      </c>
      <c r="O26" s="36" t="s">
        <v>1106</v>
      </c>
      <c r="P26" s="36" t="s">
        <v>1113</v>
      </c>
      <c r="Q26" s="8">
        <v>1</v>
      </c>
      <c r="R26" s="5">
        <f t="shared" si="1"/>
        <v>8</v>
      </c>
      <c r="S26" s="7">
        <f t="shared" si="5"/>
        <v>0</v>
      </c>
      <c r="T26" s="7">
        <f t="shared" si="20"/>
        <v>0</v>
      </c>
      <c r="U26" s="7">
        <f t="shared" si="20"/>
        <v>0</v>
      </c>
      <c r="V26" s="7">
        <f t="shared" si="20"/>
        <v>0</v>
      </c>
      <c r="W26" s="7">
        <f t="shared" si="20"/>
        <v>0</v>
      </c>
      <c r="X26" s="7">
        <f t="shared" si="20"/>
        <v>0</v>
      </c>
      <c r="Y26" s="7">
        <f t="shared" si="20"/>
        <v>0</v>
      </c>
      <c r="Z26" s="7">
        <f t="shared" si="20"/>
        <v>0</v>
      </c>
      <c r="AA26" s="7">
        <f t="shared" si="20"/>
        <v>0</v>
      </c>
      <c r="AB26" s="7">
        <f t="shared" si="20"/>
        <v>0</v>
      </c>
      <c r="AC26" s="7">
        <f t="shared" si="20"/>
        <v>0</v>
      </c>
      <c r="AD26" s="7">
        <f t="shared" si="20"/>
        <v>0</v>
      </c>
      <c r="AE26" s="7">
        <f t="shared" si="20"/>
        <v>0</v>
      </c>
      <c r="AF26" s="7">
        <f t="shared" si="20"/>
        <v>0</v>
      </c>
      <c r="AG26" s="7">
        <f t="shared" si="20"/>
        <v>0</v>
      </c>
      <c r="AH26" s="7">
        <f t="shared" si="20"/>
        <v>0</v>
      </c>
      <c r="AI26" s="7">
        <f t="shared" si="20"/>
        <v>0</v>
      </c>
      <c r="AJ26" s="7">
        <f t="shared" si="20"/>
        <v>0</v>
      </c>
      <c r="AK26" s="7">
        <f t="shared" si="20"/>
        <v>0</v>
      </c>
      <c r="AL26" s="7">
        <f t="shared" si="20"/>
        <v>0</v>
      </c>
      <c r="AM26" s="7">
        <f t="shared" si="20"/>
        <v>0</v>
      </c>
      <c r="AN26" s="7">
        <f t="shared" si="20"/>
        <v>0</v>
      </c>
      <c r="AO26" s="7">
        <f t="shared" si="20"/>
        <v>0</v>
      </c>
      <c r="AP26" s="7">
        <f t="shared" si="20"/>
        <v>0</v>
      </c>
      <c r="AQ26" s="7">
        <f t="shared" si="20"/>
        <v>0</v>
      </c>
      <c r="AR26" s="7">
        <f t="shared" si="20"/>
        <v>0</v>
      </c>
      <c r="AS26" s="7">
        <f t="shared" si="20"/>
        <v>0</v>
      </c>
      <c r="AT26" s="7">
        <f t="shared" si="20"/>
        <v>1</v>
      </c>
      <c r="AU26" s="7">
        <f t="shared" si="20"/>
        <v>0</v>
      </c>
      <c r="AV26" s="7">
        <f t="shared" si="20"/>
        <v>0</v>
      </c>
      <c r="AW26" s="7">
        <f t="shared" si="20"/>
        <v>0</v>
      </c>
      <c r="AX26" s="7">
        <f t="shared" si="20"/>
        <v>0</v>
      </c>
      <c r="AY26" s="7">
        <f t="shared" si="20"/>
        <v>0</v>
      </c>
      <c r="AZ26" s="7">
        <f t="shared" si="20"/>
        <v>0</v>
      </c>
      <c r="BA26" s="7">
        <f t="shared" si="20"/>
        <v>0</v>
      </c>
      <c r="BB26" s="7">
        <f t="shared" si="20"/>
        <v>0</v>
      </c>
      <c r="BC26" s="7">
        <f t="shared" si="20"/>
        <v>0</v>
      </c>
      <c r="BD26" s="7">
        <f t="shared" si="20"/>
        <v>0</v>
      </c>
      <c r="BE26" s="7">
        <f t="shared" si="20"/>
        <v>0</v>
      </c>
      <c r="BF26" s="7">
        <f t="shared" si="20"/>
        <v>0</v>
      </c>
      <c r="BG26" s="7">
        <f t="shared" si="20"/>
        <v>0</v>
      </c>
      <c r="BH26" s="7">
        <f t="shared" si="20"/>
        <v>0</v>
      </c>
      <c r="BI26" s="7">
        <f t="shared" si="20"/>
        <v>0</v>
      </c>
      <c r="BJ26" s="7">
        <f t="shared" si="20"/>
        <v>0</v>
      </c>
      <c r="BK26" s="7">
        <f t="shared" si="20"/>
        <v>0</v>
      </c>
      <c r="BL26" s="7">
        <f t="shared" si="20"/>
        <v>0</v>
      </c>
      <c r="BM26" s="7">
        <f t="shared" si="20"/>
        <v>0</v>
      </c>
      <c r="BN26" s="7">
        <f t="shared" si="20"/>
        <v>0</v>
      </c>
      <c r="BO26" s="7">
        <f t="shared" si="20"/>
        <v>0</v>
      </c>
      <c r="BP26" s="7">
        <f t="shared" si="20"/>
        <v>0</v>
      </c>
      <c r="BQ26" s="7">
        <f t="shared" si="20"/>
        <v>0</v>
      </c>
      <c r="BR26" s="7">
        <f t="shared" si="20"/>
        <v>0</v>
      </c>
      <c r="BS26" s="7">
        <f t="shared" si="20"/>
        <v>0</v>
      </c>
      <c r="BT26" s="7">
        <f t="shared" si="20"/>
        <v>0</v>
      </c>
      <c r="BU26" s="7">
        <f t="shared" si="20"/>
        <v>0</v>
      </c>
      <c r="BV26" s="7">
        <f t="shared" si="20"/>
        <v>0</v>
      </c>
      <c r="BW26" s="7">
        <f t="shared" si="20"/>
        <v>0</v>
      </c>
      <c r="BX26" s="7">
        <f t="shared" si="20"/>
        <v>0</v>
      </c>
      <c r="BY26" s="7">
        <f t="shared" si="20"/>
        <v>0</v>
      </c>
      <c r="BZ26" s="7">
        <f t="shared" si="20"/>
        <v>0</v>
      </c>
      <c r="CA26" s="7">
        <f t="shared" si="20"/>
        <v>0</v>
      </c>
      <c r="CB26" s="7">
        <f t="shared" si="20"/>
        <v>0</v>
      </c>
      <c r="CC26" s="7">
        <f t="shared" si="20"/>
        <v>0</v>
      </c>
      <c r="CD26" s="7">
        <f t="shared" si="20"/>
        <v>0</v>
      </c>
      <c r="CE26" s="7">
        <f t="shared" si="20"/>
        <v>1</v>
      </c>
      <c r="CF26" s="7">
        <f t="shared" si="19"/>
        <v>1</v>
      </c>
      <c r="CG26" s="7">
        <f t="shared" si="19"/>
        <v>1</v>
      </c>
      <c r="CH26" s="7">
        <f t="shared" si="19"/>
        <v>0</v>
      </c>
      <c r="CI26" s="7">
        <f t="shared" si="19"/>
        <v>0</v>
      </c>
      <c r="CJ26" s="7">
        <f t="shared" si="19"/>
        <v>0</v>
      </c>
      <c r="CK26" s="7">
        <f t="shared" si="19"/>
        <v>0</v>
      </c>
      <c r="CL26" s="7">
        <f t="shared" si="19"/>
        <v>0</v>
      </c>
      <c r="CM26" s="7">
        <f t="shared" si="19"/>
        <v>0</v>
      </c>
      <c r="CN26" s="7">
        <f t="shared" si="19"/>
        <v>0</v>
      </c>
      <c r="CO26" s="7">
        <f t="shared" si="19"/>
        <v>0</v>
      </c>
      <c r="CP26" s="7">
        <f t="shared" si="19"/>
        <v>0</v>
      </c>
      <c r="CQ26" s="7">
        <f t="shared" si="19"/>
        <v>0</v>
      </c>
      <c r="CR26" s="7">
        <f t="shared" si="19"/>
        <v>0</v>
      </c>
      <c r="CS26" s="7">
        <f t="shared" si="19"/>
        <v>0</v>
      </c>
      <c r="CT26" s="7">
        <f t="shared" si="19"/>
        <v>0</v>
      </c>
      <c r="CU26" s="7">
        <f t="shared" si="19"/>
        <v>0</v>
      </c>
      <c r="CV26" s="7">
        <f t="shared" si="19"/>
        <v>0</v>
      </c>
      <c r="CW26" s="7">
        <f t="shared" si="19"/>
        <v>0</v>
      </c>
      <c r="CX26" s="7">
        <f t="shared" si="19"/>
        <v>0</v>
      </c>
      <c r="CY26" s="7">
        <f t="shared" si="19"/>
        <v>0</v>
      </c>
      <c r="CZ26" s="7">
        <f t="shared" si="19"/>
        <v>0</v>
      </c>
      <c r="DA26" s="7">
        <f t="shared" si="19"/>
        <v>1</v>
      </c>
      <c r="DB26" s="7">
        <f t="shared" si="19"/>
        <v>0</v>
      </c>
      <c r="DC26" s="7">
        <f t="shared" si="19"/>
        <v>0</v>
      </c>
      <c r="DD26" s="7">
        <f t="shared" si="19"/>
        <v>1</v>
      </c>
      <c r="DE26" s="7">
        <f t="shared" si="19"/>
        <v>0</v>
      </c>
      <c r="DF26" s="7">
        <f t="shared" si="19"/>
        <v>0</v>
      </c>
      <c r="DG26" s="7">
        <f t="shared" si="19"/>
        <v>0</v>
      </c>
      <c r="DH26" s="7">
        <f t="shared" si="19"/>
        <v>0</v>
      </c>
      <c r="DI26" s="7">
        <f t="shared" si="19"/>
        <v>0</v>
      </c>
      <c r="DJ26" s="7">
        <f t="shared" si="19"/>
        <v>0</v>
      </c>
      <c r="DK26" s="7">
        <f t="shared" si="19"/>
        <v>0</v>
      </c>
      <c r="DL26" s="7">
        <f t="shared" si="19"/>
        <v>0</v>
      </c>
      <c r="DM26" s="7">
        <f t="shared" si="19"/>
        <v>0</v>
      </c>
      <c r="DN26" s="7">
        <f t="shared" si="19"/>
        <v>0</v>
      </c>
      <c r="DO26" s="7">
        <f t="shared" si="19"/>
        <v>0</v>
      </c>
      <c r="DP26" s="7">
        <f t="shared" si="19"/>
        <v>0</v>
      </c>
      <c r="DQ26" s="7">
        <f t="shared" si="19"/>
        <v>0</v>
      </c>
      <c r="DR26" s="7">
        <f t="shared" si="19"/>
        <v>0</v>
      </c>
      <c r="DS26" s="7">
        <f t="shared" si="19"/>
        <v>0</v>
      </c>
      <c r="DT26" s="7">
        <f t="shared" si="19"/>
        <v>0</v>
      </c>
      <c r="DU26" s="7">
        <f t="shared" si="19"/>
        <v>0</v>
      </c>
      <c r="DV26" s="7">
        <f t="shared" si="19"/>
        <v>1</v>
      </c>
      <c r="DW26" s="7">
        <f t="shared" si="19"/>
        <v>0</v>
      </c>
      <c r="DX26" s="7">
        <f t="shared" si="19"/>
        <v>0</v>
      </c>
      <c r="DY26" s="7">
        <f t="shared" si="19"/>
        <v>0</v>
      </c>
      <c r="DZ26" s="7">
        <f t="shared" si="19"/>
        <v>0</v>
      </c>
      <c r="EA26" s="7">
        <f t="shared" si="19"/>
        <v>0</v>
      </c>
      <c r="EB26" s="7">
        <f t="shared" si="19"/>
        <v>0</v>
      </c>
      <c r="EC26" s="7">
        <f t="shared" si="19"/>
        <v>0</v>
      </c>
      <c r="ED26" s="7">
        <f t="shared" si="19"/>
        <v>0</v>
      </c>
      <c r="EE26" s="7">
        <f t="shared" si="19"/>
        <v>0</v>
      </c>
      <c r="EF26" s="7">
        <f t="shared" si="19"/>
        <v>0</v>
      </c>
      <c r="EG26" s="7">
        <f t="shared" si="19"/>
        <v>0</v>
      </c>
      <c r="EH26" s="7">
        <f t="shared" si="19"/>
        <v>0</v>
      </c>
      <c r="EI26" s="7">
        <f t="shared" si="19"/>
        <v>0</v>
      </c>
      <c r="EJ26" s="7">
        <f t="shared" si="19"/>
        <v>1</v>
      </c>
      <c r="EK26" s="7">
        <f t="shared" si="19"/>
        <v>0</v>
      </c>
      <c r="EL26" s="7">
        <f t="shared" si="19"/>
        <v>0</v>
      </c>
      <c r="EM26" s="7">
        <f t="shared" si="19"/>
        <v>0</v>
      </c>
      <c r="EN26" s="7">
        <f t="shared" si="19"/>
        <v>0</v>
      </c>
      <c r="EO26" s="7">
        <f t="shared" si="19"/>
        <v>0</v>
      </c>
      <c r="EP26" s="7">
        <f t="shared" si="19"/>
        <v>0</v>
      </c>
      <c r="EQ26" s="7">
        <f t="shared" si="18"/>
        <v>0</v>
      </c>
      <c r="ER26" s="7">
        <f t="shared" si="18"/>
        <v>0</v>
      </c>
    </row>
    <row r="27" spans="1:148" ht="16.5" customHeight="1" x14ac:dyDescent="0.25">
      <c r="A27" s="7">
        <v>78</v>
      </c>
      <c r="B27" s="11" t="s">
        <v>467</v>
      </c>
      <c r="C27" s="12" t="s">
        <v>466</v>
      </c>
      <c r="D27" s="23" t="s">
        <v>465</v>
      </c>
      <c r="E27" s="11" t="s">
        <v>464</v>
      </c>
      <c r="F27" s="11" t="s">
        <v>1014</v>
      </c>
      <c r="G27" s="11">
        <v>1</v>
      </c>
      <c r="H27" s="11">
        <v>2022</v>
      </c>
      <c r="I27" s="14" t="s">
        <v>856</v>
      </c>
      <c r="J27" s="7" t="str">
        <f t="shared" si="0"/>
        <v>PDF</v>
      </c>
      <c r="K27" s="9" t="s">
        <v>938</v>
      </c>
      <c r="L27" s="7">
        <v>1</v>
      </c>
      <c r="M27" s="38" t="s">
        <v>1489</v>
      </c>
      <c r="N27" s="46" t="s">
        <v>1474</v>
      </c>
      <c r="O27" s="7" t="s">
        <v>1284</v>
      </c>
      <c r="P27" s="38" t="s">
        <v>1502</v>
      </c>
      <c r="Q27" s="8">
        <v>1</v>
      </c>
      <c r="R27" s="5">
        <f t="shared" si="1"/>
        <v>13</v>
      </c>
      <c r="S27" s="7">
        <f t="shared" si="5"/>
        <v>0</v>
      </c>
      <c r="T27" s="7">
        <f t="shared" si="20"/>
        <v>0</v>
      </c>
      <c r="U27" s="7">
        <f t="shared" si="20"/>
        <v>0</v>
      </c>
      <c r="V27" s="7">
        <f t="shared" si="20"/>
        <v>0</v>
      </c>
      <c r="W27" s="7">
        <f t="shared" si="20"/>
        <v>0</v>
      </c>
      <c r="X27" s="7">
        <f t="shared" si="20"/>
        <v>0</v>
      </c>
      <c r="Y27" s="7">
        <f t="shared" si="20"/>
        <v>0</v>
      </c>
      <c r="Z27" s="7">
        <f t="shared" si="20"/>
        <v>0</v>
      </c>
      <c r="AA27" s="7">
        <f t="shared" si="20"/>
        <v>0</v>
      </c>
      <c r="AB27" s="7">
        <f t="shared" si="20"/>
        <v>0</v>
      </c>
      <c r="AC27" s="7">
        <f t="shared" si="20"/>
        <v>0</v>
      </c>
      <c r="AD27" s="7">
        <f t="shared" si="20"/>
        <v>0</v>
      </c>
      <c r="AE27" s="7">
        <f t="shared" si="20"/>
        <v>0</v>
      </c>
      <c r="AF27" s="7">
        <f t="shared" si="20"/>
        <v>0</v>
      </c>
      <c r="AG27" s="7">
        <f t="shared" si="20"/>
        <v>0</v>
      </c>
      <c r="AH27" s="7">
        <f t="shared" si="20"/>
        <v>0</v>
      </c>
      <c r="AI27" s="7">
        <f t="shared" si="20"/>
        <v>0</v>
      </c>
      <c r="AJ27" s="7">
        <f t="shared" si="20"/>
        <v>0</v>
      </c>
      <c r="AK27" s="7">
        <f t="shared" si="20"/>
        <v>0</v>
      </c>
      <c r="AL27" s="7">
        <f t="shared" si="20"/>
        <v>0</v>
      </c>
      <c r="AM27" s="7">
        <f t="shared" si="20"/>
        <v>0</v>
      </c>
      <c r="AN27" s="7">
        <f t="shared" si="20"/>
        <v>1</v>
      </c>
      <c r="AO27" s="7">
        <f t="shared" si="20"/>
        <v>0</v>
      </c>
      <c r="AP27" s="7">
        <f t="shared" si="20"/>
        <v>0</v>
      </c>
      <c r="AQ27" s="7">
        <f t="shared" si="20"/>
        <v>0</v>
      </c>
      <c r="AR27" s="7">
        <f t="shared" si="20"/>
        <v>0</v>
      </c>
      <c r="AS27" s="7">
        <f t="shared" si="20"/>
        <v>0</v>
      </c>
      <c r="AT27" s="7">
        <f t="shared" si="20"/>
        <v>0</v>
      </c>
      <c r="AU27" s="7">
        <f t="shared" si="20"/>
        <v>0</v>
      </c>
      <c r="AV27" s="7">
        <f t="shared" si="20"/>
        <v>0</v>
      </c>
      <c r="AW27" s="7">
        <f t="shared" si="20"/>
        <v>0</v>
      </c>
      <c r="AX27" s="7">
        <f t="shared" si="20"/>
        <v>0</v>
      </c>
      <c r="AY27" s="7">
        <f t="shared" si="20"/>
        <v>0</v>
      </c>
      <c r="AZ27" s="7">
        <f t="shared" si="20"/>
        <v>0</v>
      </c>
      <c r="BA27" s="7">
        <f t="shared" si="20"/>
        <v>0</v>
      </c>
      <c r="BB27" s="7">
        <f t="shared" si="20"/>
        <v>0</v>
      </c>
      <c r="BC27" s="7">
        <f t="shared" si="20"/>
        <v>0</v>
      </c>
      <c r="BD27" s="7">
        <f t="shared" si="20"/>
        <v>0</v>
      </c>
      <c r="BE27" s="7">
        <f t="shared" si="20"/>
        <v>0</v>
      </c>
      <c r="BF27" s="7">
        <f t="shared" si="20"/>
        <v>0</v>
      </c>
      <c r="BG27" s="7">
        <f t="shared" si="20"/>
        <v>0</v>
      </c>
      <c r="BH27" s="7">
        <f t="shared" si="20"/>
        <v>0</v>
      </c>
      <c r="BI27" s="7">
        <f t="shared" si="20"/>
        <v>0</v>
      </c>
      <c r="BJ27" s="7">
        <f t="shared" si="20"/>
        <v>0</v>
      </c>
      <c r="BK27" s="7">
        <f t="shared" si="20"/>
        <v>0</v>
      </c>
      <c r="BL27" s="7">
        <f t="shared" si="20"/>
        <v>0</v>
      </c>
      <c r="BM27" s="7">
        <f t="shared" si="20"/>
        <v>0</v>
      </c>
      <c r="BN27" s="7">
        <f t="shared" si="20"/>
        <v>0</v>
      </c>
      <c r="BO27" s="7">
        <f t="shared" si="20"/>
        <v>0</v>
      </c>
      <c r="BP27" s="7">
        <f t="shared" si="20"/>
        <v>0</v>
      </c>
      <c r="BQ27" s="7">
        <f t="shared" si="20"/>
        <v>0</v>
      </c>
      <c r="BR27" s="7">
        <f t="shared" si="20"/>
        <v>1</v>
      </c>
      <c r="BS27" s="7">
        <f t="shared" si="20"/>
        <v>0</v>
      </c>
      <c r="BT27" s="7">
        <f t="shared" si="20"/>
        <v>0</v>
      </c>
      <c r="BU27" s="7">
        <f t="shared" si="20"/>
        <v>0</v>
      </c>
      <c r="BV27" s="7">
        <f t="shared" si="20"/>
        <v>0</v>
      </c>
      <c r="BW27" s="7">
        <f t="shared" si="20"/>
        <v>0</v>
      </c>
      <c r="BX27" s="7">
        <f t="shared" si="20"/>
        <v>0</v>
      </c>
      <c r="BY27" s="7">
        <f t="shared" si="20"/>
        <v>0</v>
      </c>
      <c r="BZ27" s="7">
        <f t="shared" si="20"/>
        <v>0</v>
      </c>
      <c r="CA27" s="7">
        <f t="shared" si="20"/>
        <v>0</v>
      </c>
      <c r="CB27" s="7">
        <f t="shared" si="20"/>
        <v>0</v>
      </c>
      <c r="CC27" s="7">
        <f t="shared" si="20"/>
        <v>0</v>
      </c>
      <c r="CD27" s="7">
        <f t="shared" si="20"/>
        <v>0</v>
      </c>
      <c r="CE27" s="7">
        <f t="shared" ref="CE27:EP30" si="21">COUNTIF($N27,"*"&amp;TRIM(CE$1)&amp;"*")</f>
        <v>1</v>
      </c>
      <c r="CF27" s="7">
        <f t="shared" si="21"/>
        <v>1</v>
      </c>
      <c r="CG27" s="7">
        <f t="shared" si="21"/>
        <v>1</v>
      </c>
      <c r="CH27" s="7">
        <f t="shared" si="21"/>
        <v>0</v>
      </c>
      <c r="CI27" s="7">
        <f t="shared" si="21"/>
        <v>0</v>
      </c>
      <c r="CJ27" s="7">
        <f t="shared" si="21"/>
        <v>0</v>
      </c>
      <c r="CK27" s="7">
        <f t="shared" si="21"/>
        <v>0</v>
      </c>
      <c r="CL27" s="7">
        <f t="shared" si="21"/>
        <v>0</v>
      </c>
      <c r="CM27" s="7">
        <f t="shared" si="21"/>
        <v>0</v>
      </c>
      <c r="CN27" s="7">
        <f t="shared" si="21"/>
        <v>0</v>
      </c>
      <c r="CO27" s="7">
        <f t="shared" si="21"/>
        <v>0</v>
      </c>
      <c r="CP27" s="7">
        <f t="shared" si="21"/>
        <v>0</v>
      </c>
      <c r="CQ27" s="7">
        <f t="shared" si="21"/>
        <v>0</v>
      </c>
      <c r="CR27" s="7">
        <f t="shared" si="21"/>
        <v>0</v>
      </c>
      <c r="CS27" s="7">
        <f t="shared" si="21"/>
        <v>0</v>
      </c>
      <c r="CT27" s="7">
        <f t="shared" si="21"/>
        <v>0</v>
      </c>
      <c r="CU27" s="7">
        <f t="shared" si="21"/>
        <v>0</v>
      </c>
      <c r="CV27" s="7">
        <f t="shared" si="21"/>
        <v>0</v>
      </c>
      <c r="CW27" s="7">
        <f t="shared" si="21"/>
        <v>1</v>
      </c>
      <c r="CX27" s="7">
        <f t="shared" si="21"/>
        <v>0</v>
      </c>
      <c r="CY27" s="7">
        <f t="shared" si="21"/>
        <v>0</v>
      </c>
      <c r="CZ27" s="7">
        <f t="shared" si="21"/>
        <v>0</v>
      </c>
      <c r="DA27" s="7">
        <f t="shared" si="21"/>
        <v>1</v>
      </c>
      <c r="DB27" s="7">
        <f t="shared" si="21"/>
        <v>0</v>
      </c>
      <c r="DC27" s="7">
        <f t="shared" si="21"/>
        <v>0</v>
      </c>
      <c r="DD27" s="7">
        <f t="shared" si="21"/>
        <v>1</v>
      </c>
      <c r="DE27" s="7">
        <f t="shared" si="21"/>
        <v>0</v>
      </c>
      <c r="DF27" s="7">
        <f t="shared" si="21"/>
        <v>0</v>
      </c>
      <c r="DG27" s="7">
        <f t="shared" si="21"/>
        <v>0</v>
      </c>
      <c r="DH27" s="7">
        <f t="shared" si="21"/>
        <v>0</v>
      </c>
      <c r="DI27" s="7">
        <f t="shared" si="21"/>
        <v>0</v>
      </c>
      <c r="DJ27" s="7">
        <f t="shared" si="21"/>
        <v>0</v>
      </c>
      <c r="DK27" s="7">
        <f t="shared" si="21"/>
        <v>0</v>
      </c>
      <c r="DL27" s="7">
        <f t="shared" si="21"/>
        <v>0</v>
      </c>
      <c r="DM27" s="7">
        <f t="shared" si="21"/>
        <v>0</v>
      </c>
      <c r="DN27" s="7">
        <f t="shared" si="21"/>
        <v>0</v>
      </c>
      <c r="DO27" s="7">
        <f t="shared" si="21"/>
        <v>0</v>
      </c>
      <c r="DP27" s="7">
        <f t="shared" si="21"/>
        <v>0</v>
      </c>
      <c r="DQ27" s="7">
        <f t="shared" si="21"/>
        <v>1</v>
      </c>
      <c r="DR27" s="7">
        <f t="shared" si="21"/>
        <v>1</v>
      </c>
      <c r="DS27" s="7">
        <f t="shared" si="21"/>
        <v>0</v>
      </c>
      <c r="DT27" s="7">
        <f t="shared" si="21"/>
        <v>0</v>
      </c>
      <c r="DU27" s="7">
        <f t="shared" si="21"/>
        <v>0</v>
      </c>
      <c r="DV27" s="7">
        <f t="shared" si="21"/>
        <v>0</v>
      </c>
      <c r="DW27" s="7">
        <f t="shared" si="21"/>
        <v>0</v>
      </c>
      <c r="DX27" s="7">
        <f t="shared" si="21"/>
        <v>0</v>
      </c>
      <c r="DY27" s="7">
        <f t="shared" si="21"/>
        <v>0</v>
      </c>
      <c r="DZ27" s="7">
        <f t="shared" si="21"/>
        <v>0</v>
      </c>
      <c r="EA27" s="7">
        <f t="shared" si="21"/>
        <v>0</v>
      </c>
      <c r="EB27" s="7">
        <f t="shared" si="21"/>
        <v>0</v>
      </c>
      <c r="EC27" s="7">
        <f t="shared" si="21"/>
        <v>0</v>
      </c>
      <c r="ED27" s="7">
        <f t="shared" si="21"/>
        <v>0</v>
      </c>
      <c r="EE27" s="7">
        <f t="shared" si="21"/>
        <v>0</v>
      </c>
      <c r="EF27" s="7">
        <f t="shared" si="21"/>
        <v>0</v>
      </c>
      <c r="EG27" s="7">
        <f t="shared" si="21"/>
        <v>0</v>
      </c>
      <c r="EH27" s="7">
        <f t="shared" si="21"/>
        <v>0</v>
      </c>
      <c r="EI27" s="7">
        <f t="shared" si="21"/>
        <v>0</v>
      </c>
      <c r="EJ27" s="7">
        <f t="shared" si="21"/>
        <v>1</v>
      </c>
      <c r="EK27" s="7">
        <f t="shared" si="21"/>
        <v>0</v>
      </c>
      <c r="EL27" s="7">
        <f t="shared" si="21"/>
        <v>0</v>
      </c>
      <c r="EM27" s="7">
        <f t="shared" si="21"/>
        <v>0</v>
      </c>
      <c r="EN27" s="7">
        <f t="shared" si="21"/>
        <v>1</v>
      </c>
      <c r="EO27" s="7">
        <f t="shared" si="21"/>
        <v>1</v>
      </c>
      <c r="EP27" s="7">
        <f t="shared" si="21"/>
        <v>1</v>
      </c>
      <c r="EQ27" s="7">
        <f t="shared" si="18"/>
        <v>0</v>
      </c>
      <c r="ER27" s="7">
        <f t="shared" si="18"/>
        <v>0</v>
      </c>
    </row>
    <row r="28" spans="1:148" ht="16.5" customHeight="1" x14ac:dyDescent="0.25">
      <c r="A28" s="7">
        <v>131</v>
      </c>
      <c r="B28" s="11" t="s">
        <v>260</v>
      </c>
      <c r="C28" s="12" t="s">
        <v>259</v>
      </c>
      <c r="D28" s="23" t="s">
        <v>258</v>
      </c>
      <c r="E28" s="11" t="s">
        <v>257</v>
      </c>
      <c r="F28" s="11" t="s">
        <v>1030</v>
      </c>
      <c r="G28" s="11">
        <v>1</v>
      </c>
      <c r="H28" s="11">
        <v>2021</v>
      </c>
      <c r="I28" s="14" t="s">
        <v>892</v>
      </c>
      <c r="J28" s="7" t="str">
        <f t="shared" si="0"/>
        <v>PDF</v>
      </c>
      <c r="K28" s="9" t="s">
        <v>937</v>
      </c>
      <c r="L28" s="7">
        <v>1</v>
      </c>
      <c r="M28" s="37" t="s">
        <v>1200</v>
      </c>
      <c r="N28" s="43" t="s">
        <v>1697</v>
      </c>
      <c r="O28" s="9" t="s">
        <v>1186</v>
      </c>
      <c r="P28" s="37" t="s">
        <v>1201</v>
      </c>
      <c r="Q28" s="7">
        <v>1</v>
      </c>
      <c r="R28" s="5">
        <f t="shared" si="1"/>
        <v>6</v>
      </c>
      <c r="S28" s="7">
        <f t="shared" si="5"/>
        <v>0</v>
      </c>
      <c r="T28" s="7">
        <f t="shared" ref="T28:CE31" si="22">COUNTIF($N28,"*"&amp;TRIM(T$1)&amp;"*")</f>
        <v>0</v>
      </c>
      <c r="U28" s="7">
        <f t="shared" si="22"/>
        <v>0</v>
      </c>
      <c r="V28" s="7">
        <f t="shared" si="22"/>
        <v>0</v>
      </c>
      <c r="W28" s="7">
        <f t="shared" si="22"/>
        <v>0</v>
      </c>
      <c r="X28" s="7">
        <f t="shared" si="22"/>
        <v>1</v>
      </c>
      <c r="Y28" s="7">
        <f t="shared" si="22"/>
        <v>0</v>
      </c>
      <c r="Z28" s="7">
        <f t="shared" si="22"/>
        <v>0</v>
      </c>
      <c r="AA28" s="7">
        <f t="shared" si="22"/>
        <v>0</v>
      </c>
      <c r="AB28" s="7">
        <f t="shared" si="22"/>
        <v>0</v>
      </c>
      <c r="AC28" s="7">
        <f t="shared" si="22"/>
        <v>1</v>
      </c>
      <c r="AD28" s="7">
        <f t="shared" si="22"/>
        <v>0</v>
      </c>
      <c r="AE28" s="7">
        <f t="shared" si="22"/>
        <v>0</v>
      </c>
      <c r="AF28" s="7">
        <f t="shared" si="22"/>
        <v>0</v>
      </c>
      <c r="AG28" s="7">
        <f t="shared" si="22"/>
        <v>0</v>
      </c>
      <c r="AH28" s="7">
        <f t="shared" si="22"/>
        <v>0</v>
      </c>
      <c r="AI28" s="7">
        <f t="shared" si="22"/>
        <v>0</v>
      </c>
      <c r="AJ28" s="7">
        <f t="shared" si="22"/>
        <v>0</v>
      </c>
      <c r="AK28" s="7">
        <f t="shared" si="22"/>
        <v>0</v>
      </c>
      <c r="AL28" s="7">
        <f t="shared" si="22"/>
        <v>0</v>
      </c>
      <c r="AM28" s="7">
        <f t="shared" si="22"/>
        <v>0</v>
      </c>
      <c r="AN28" s="7">
        <f t="shared" si="22"/>
        <v>0</v>
      </c>
      <c r="AO28" s="7">
        <f t="shared" si="22"/>
        <v>0</v>
      </c>
      <c r="AP28" s="7">
        <f t="shared" si="22"/>
        <v>0</v>
      </c>
      <c r="AQ28" s="7">
        <f t="shared" si="22"/>
        <v>0</v>
      </c>
      <c r="AR28" s="7">
        <f t="shared" si="22"/>
        <v>1</v>
      </c>
      <c r="AS28" s="7">
        <f t="shared" si="22"/>
        <v>0</v>
      </c>
      <c r="AT28" s="7">
        <f t="shared" si="22"/>
        <v>1</v>
      </c>
      <c r="AU28" s="7">
        <f t="shared" si="22"/>
        <v>0</v>
      </c>
      <c r="AV28" s="7">
        <f t="shared" si="22"/>
        <v>0</v>
      </c>
      <c r="AW28" s="7">
        <f t="shared" si="22"/>
        <v>0</v>
      </c>
      <c r="AX28" s="7">
        <f t="shared" si="22"/>
        <v>0</v>
      </c>
      <c r="AY28" s="7">
        <f t="shared" si="22"/>
        <v>0</v>
      </c>
      <c r="AZ28" s="7">
        <f t="shared" si="22"/>
        <v>0</v>
      </c>
      <c r="BA28" s="7">
        <f t="shared" si="22"/>
        <v>0</v>
      </c>
      <c r="BB28" s="7">
        <f t="shared" si="22"/>
        <v>0</v>
      </c>
      <c r="BC28" s="7">
        <f t="shared" si="22"/>
        <v>0</v>
      </c>
      <c r="BD28" s="7">
        <f t="shared" si="22"/>
        <v>0</v>
      </c>
      <c r="BE28" s="7">
        <f t="shared" si="22"/>
        <v>0</v>
      </c>
      <c r="BF28" s="7">
        <f t="shared" si="22"/>
        <v>0</v>
      </c>
      <c r="BG28" s="7">
        <f t="shared" si="22"/>
        <v>0</v>
      </c>
      <c r="BH28" s="7">
        <f t="shared" si="22"/>
        <v>0</v>
      </c>
      <c r="BI28" s="7">
        <f t="shared" si="22"/>
        <v>0</v>
      </c>
      <c r="BJ28" s="7">
        <f t="shared" si="22"/>
        <v>0</v>
      </c>
      <c r="BK28" s="7">
        <f t="shared" si="22"/>
        <v>0</v>
      </c>
      <c r="BL28" s="7">
        <f t="shared" si="22"/>
        <v>0</v>
      </c>
      <c r="BM28" s="7">
        <f t="shared" si="22"/>
        <v>0</v>
      </c>
      <c r="BN28" s="7">
        <f t="shared" si="22"/>
        <v>0</v>
      </c>
      <c r="BO28" s="7">
        <f t="shared" si="22"/>
        <v>0</v>
      </c>
      <c r="BP28" s="7">
        <f t="shared" si="22"/>
        <v>0</v>
      </c>
      <c r="BQ28" s="7">
        <f t="shared" si="22"/>
        <v>0</v>
      </c>
      <c r="BR28" s="7">
        <f t="shared" si="22"/>
        <v>0</v>
      </c>
      <c r="BS28" s="7">
        <f t="shared" si="22"/>
        <v>0</v>
      </c>
      <c r="BT28" s="7">
        <f t="shared" si="22"/>
        <v>0</v>
      </c>
      <c r="BU28" s="7">
        <f t="shared" si="22"/>
        <v>0</v>
      </c>
      <c r="BV28" s="7">
        <f t="shared" si="22"/>
        <v>0</v>
      </c>
      <c r="BW28" s="7">
        <f t="shared" si="22"/>
        <v>0</v>
      </c>
      <c r="BX28" s="7">
        <f t="shared" si="22"/>
        <v>0</v>
      </c>
      <c r="BY28" s="7">
        <f t="shared" si="22"/>
        <v>0</v>
      </c>
      <c r="BZ28" s="7">
        <f t="shared" si="22"/>
        <v>0</v>
      </c>
      <c r="CA28" s="7">
        <f t="shared" si="22"/>
        <v>0</v>
      </c>
      <c r="CB28" s="7">
        <f t="shared" si="22"/>
        <v>0</v>
      </c>
      <c r="CC28" s="7">
        <f t="shared" si="22"/>
        <v>0</v>
      </c>
      <c r="CD28" s="7">
        <f t="shared" si="22"/>
        <v>0</v>
      </c>
      <c r="CE28" s="7">
        <f t="shared" si="22"/>
        <v>0</v>
      </c>
      <c r="CF28" s="7">
        <f t="shared" si="21"/>
        <v>0</v>
      </c>
      <c r="CG28" s="7">
        <f t="shared" si="21"/>
        <v>0</v>
      </c>
      <c r="CH28" s="7">
        <f t="shared" si="21"/>
        <v>0</v>
      </c>
      <c r="CI28" s="7">
        <f t="shared" si="21"/>
        <v>0</v>
      </c>
      <c r="CJ28" s="7">
        <f t="shared" si="21"/>
        <v>0</v>
      </c>
      <c r="CK28" s="7">
        <f t="shared" si="21"/>
        <v>0</v>
      </c>
      <c r="CL28" s="7">
        <f t="shared" si="21"/>
        <v>0</v>
      </c>
      <c r="CM28" s="7">
        <f t="shared" si="21"/>
        <v>0</v>
      </c>
      <c r="CN28" s="7">
        <f t="shared" si="21"/>
        <v>0</v>
      </c>
      <c r="CO28" s="7">
        <f t="shared" si="21"/>
        <v>0</v>
      </c>
      <c r="CP28" s="7">
        <f t="shared" si="21"/>
        <v>0</v>
      </c>
      <c r="CQ28" s="7">
        <f t="shared" si="21"/>
        <v>0</v>
      </c>
      <c r="CR28" s="7">
        <f t="shared" si="21"/>
        <v>0</v>
      </c>
      <c r="CS28" s="7">
        <f t="shared" si="21"/>
        <v>0</v>
      </c>
      <c r="CT28" s="7">
        <f t="shared" si="21"/>
        <v>0</v>
      </c>
      <c r="CU28" s="7">
        <f t="shared" si="21"/>
        <v>0</v>
      </c>
      <c r="CV28" s="7">
        <f t="shared" si="21"/>
        <v>0</v>
      </c>
      <c r="CW28" s="7">
        <f t="shared" si="21"/>
        <v>0</v>
      </c>
      <c r="CX28" s="7">
        <f t="shared" si="21"/>
        <v>0</v>
      </c>
      <c r="CY28" s="7">
        <f t="shared" si="21"/>
        <v>0</v>
      </c>
      <c r="CZ28" s="7">
        <f t="shared" si="21"/>
        <v>0</v>
      </c>
      <c r="DA28" s="7">
        <f t="shared" si="21"/>
        <v>0</v>
      </c>
      <c r="DB28" s="7">
        <f t="shared" si="21"/>
        <v>0</v>
      </c>
      <c r="DC28" s="7">
        <f t="shared" si="21"/>
        <v>0</v>
      </c>
      <c r="DD28" s="7">
        <f t="shared" si="21"/>
        <v>0</v>
      </c>
      <c r="DE28" s="7">
        <f t="shared" si="21"/>
        <v>0</v>
      </c>
      <c r="DF28" s="7">
        <f t="shared" si="21"/>
        <v>0</v>
      </c>
      <c r="DG28" s="7">
        <f t="shared" si="21"/>
        <v>0</v>
      </c>
      <c r="DH28" s="7">
        <f t="shared" si="21"/>
        <v>0</v>
      </c>
      <c r="DI28" s="7">
        <f t="shared" si="21"/>
        <v>0</v>
      </c>
      <c r="DJ28" s="7">
        <f t="shared" si="21"/>
        <v>0</v>
      </c>
      <c r="DK28" s="7">
        <f t="shared" si="21"/>
        <v>0</v>
      </c>
      <c r="DL28" s="7">
        <f t="shared" si="21"/>
        <v>0</v>
      </c>
      <c r="DM28" s="7">
        <f t="shared" si="21"/>
        <v>0</v>
      </c>
      <c r="DN28" s="7">
        <f t="shared" si="21"/>
        <v>0</v>
      </c>
      <c r="DO28" s="7">
        <f t="shared" si="21"/>
        <v>0</v>
      </c>
      <c r="DP28" s="7">
        <f t="shared" si="21"/>
        <v>0</v>
      </c>
      <c r="DQ28" s="7">
        <f t="shared" si="21"/>
        <v>0</v>
      </c>
      <c r="DR28" s="7">
        <f t="shared" si="21"/>
        <v>0</v>
      </c>
      <c r="DS28" s="7">
        <f t="shared" si="21"/>
        <v>0</v>
      </c>
      <c r="DT28" s="7">
        <f t="shared" si="21"/>
        <v>0</v>
      </c>
      <c r="DU28" s="7">
        <f t="shared" si="21"/>
        <v>0</v>
      </c>
      <c r="DV28" s="7">
        <f t="shared" si="21"/>
        <v>0</v>
      </c>
      <c r="DW28" s="7">
        <f t="shared" si="21"/>
        <v>0</v>
      </c>
      <c r="DX28" s="7">
        <f t="shared" si="21"/>
        <v>1</v>
      </c>
      <c r="DY28" s="7">
        <f t="shared" si="21"/>
        <v>0</v>
      </c>
      <c r="DZ28" s="7">
        <f t="shared" si="21"/>
        <v>0</v>
      </c>
      <c r="EA28" s="7">
        <f t="shared" si="21"/>
        <v>0</v>
      </c>
      <c r="EB28" s="7">
        <f t="shared" si="21"/>
        <v>1</v>
      </c>
      <c r="EC28" s="7">
        <f t="shared" si="21"/>
        <v>0</v>
      </c>
      <c r="ED28" s="7">
        <f t="shared" si="21"/>
        <v>0</v>
      </c>
      <c r="EE28" s="7">
        <f t="shared" si="21"/>
        <v>0</v>
      </c>
      <c r="EF28" s="7">
        <f t="shared" si="21"/>
        <v>0</v>
      </c>
      <c r="EG28" s="7">
        <f t="shared" si="21"/>
        <v>0</v>
      </c>
      <c r="EH28" s="7">
        <f t="shared" si="21"/>
        <v>0</v>
      </c>
      <c r="EI28" s="7">
        <f t="shared" si="21"/>
        <v>0</v>
      </c>
      <c r="EJ28" s="7">
        <f t="shared" si="21"/>
        <v>0</v>
      </c>
      <c r="EK28" s="7">
        <f t="shared" si="21"/>
        <v>0</v>
      </c>
      <c r="EL28" s="7">
        <f t="shared" si="21"/>
        <v>0</v>
      </c>
      <c r="EM28" s="7">
        <f t="shared" si="21"/>
        <v>0</v>
      </c>
      <c r="EN28" s="7">
        <f t="shared" si="21"/>
        <v>0</v>
      </c>
      <c r="EO28" s="7">
        <f t="shared" si="21"/>
        <v>0</v>
      </c>
      <c r="EP28" s="7">
        <f t="shared" si="21"/>
        <v>0</v>
      </c>
      <c r="EQ28" s="7">
        <f t="shared" si="18"/>
        <v>0</v>
      </c>
      <c r="ER28" s="7">
        <f t="shared" si="18"/>
        <v>0</v>
      </c>
    </row>
    <row r="29" spans="1:148" ht="16.5" customHeight="1" x14ac:dyDescent="0.25">
      <c r="A29" s="7">
        <v>178</v>
      </c>
      <c r="B29" s="11" t="s">
        <v>82</v>
      </c>
      <c r="C29" s="12" t="s">
        <v>81</v>
      </c>
      <c r="D29" s="23" t="s">
        <v>80</v>
      </c>
      <c r="E29" s="11" t="s">
        <v>79</v>
      </c>
      <c r="F29" s="15" t="s">
        <v>1043</v>
      </c>
      <c r="G29" s="11">
        <v>1</v>
      </c>
      <c r="H29" s="11">
        <v>2018</v>
      </c>
      <c r="I29" s="14" t="s">
        <v>918</v>
      </c>
      <c r="J29" s="7" t="str">
        <f t="shared" si="0"/>
        <v>PDF</v>
      </c>
      <c r="K29" s="9" t="s">
        <v>937</v>
      </c>
      <c r="L29" s="7">
        <v>1</v>
      </c>
      <c r="M29" s="37" t="s">
        <v>1256</v>
      </c>
      <c r="N29" s="43" t="s">
        <v>1257</v>
      </c>
      <c r="O29" s="37" t="s">
        <v>1258</v>
      </c>
      <c r="P29" s="37" t="s">
        <v>1259</v>
      </c>
      <c r="Q29" s="7">
        <v>1</v>
      </c>
      <c r="R29" s="5">
        <f t="shared" si="1"/>
        <v>11</v>
      </c>
      <c r="S29" s="7">
        <f t="shared" si="5"/>
        <v>0</v>
      </c>
      <c r="T29" s="7">
        <f t="shared" si="22"/>
        <v>0</v>
      </c>
      <c r="U29" s="7">
        <f t="shared" si="22"/>
        <v>0</v>
      </c>
      <c r="V29" s="7">
        <f t="shared" si="22"/>
        <v>0</v>
      </c>
      <c r="W29" s="7">
        <f t="shared" si="22"/>
        <v>0</v>
      </c>
      <c r="X29" s="7">
        <f t="shared" si="22"/>
        <v>0</v>
      </c>
      <c r="Y29" s="7">
        <f t="shared" si="22"/>
        <v>0</v>
      </c>
      <c r="Z29" s="7">
        <f t="shared" si="22"/>
        <v>0</v>
      </c>
      <c r="AA29" s="7">
        <f t="shared" si="22"/>
        <v>0</v>
      </c>
      <c r="AB29" s="7">
        <f t="shared" si="22"/>
        <v>0</v>
      </c>
      <c r="AC29" s="7">
        <f t="shared" si="22"/>
        <v>0</v>
      </c>
      <c r="AD29" s="7">
        <f t="shared" si="22"/>
        <v>0</v>
      </c>
      <c r="AE29" s="7">
        <f t="shared" si="22"/>
        <v>0</v>
      </c>
      <c r="AF29" s="7">
        <f t="shared" si="22"/>
        <v>0</v>
      </c>
      <c r="AG29" s="7">
        <f t="shared" si="22"/>
        <v>0</v>
      </c>
      <c r="AH29" s="7">
        <f t="shared" si="22"/>
        <v>0</v>
      </c>
      <c r="AI29" s="7">
        <f t="shared" si="22"/>
        <v>0</v>
      </c>
      <c r="AJ29" s="7">
        <f t="shared" si="22"/>
        <v>0</v>
      </c>
      <c r="AK29" s="7">
        <f t="shared" si="22"/>
        <v>0</v>
      </c>
      <c r="AL29" s="7">
        <f t="shared" si="22"/>
        <v>0</v>
      </c>
      <c r="AM29" s="7">
        <f t="shared" si="22"/>
        <v>0</v>
      </c>
      <c r="AN29" s="7">
        <f t="shared" si="22"/>
        <v>1</v>
      </c>
      <c r="AO29" s="7">
        <f t="shared" si="22"/>
        <v>0</v>
      </c>
      <c r="AP29" s="7">
        <f t="shared" si="22"/>
        <v>0</v>
      </c>
      <c r="AQ29" s="7">
        <f t="shared" si="22"/>
        <v>0</v>
      </c>
      <c r="AR29" s="7">
        <f t="shared" si="22"/>
        <v>0</v>
      </c>
      <c r="AS29" s="7">
        <f t="shared" si="22"/>
        <v>0</v>
      </c>
      <c r="AT29" s="7">
        <f t="shared" si="22"/>
        <v>0</v>
      </c>
      <c r="AU29" s="7">
        <f t="shared" si="22"/>
        <v>0</v>
      </c>
      <c r="AV29" s="7">
        <f t="shared" si="22"/>
        <v>0</v>
      </c>
      <c r="AW29" s="7">
        <f t="shared" si="22"/>
        <v>0</v>
      </c>
      <c r="AX29" s="7">
        <f t="shared" si="22"/>
        <v>0</v>
      </c>
      <c r="AY29" s="7">
        <f t="shared" si="22"/>
        <v>0</v>
      </c>
      <c r="AZ29" s="7">
        <f t="shared" si="22"/>
        <v>0</v>
      </c>
      <c r="BA29" s="7">
        <f t="shared" si="22"/>
        <v>0</v>
      </c>
      <c r="BB29" s="7">
        <f t="shared" si="22"/>
        <v>0</v>
      </c>
      <c r="BC29" s="7">
        <f t="shared" si="22"/>
        <v>0</v>
      </c>
      <c r="BD29" s="7">
        <f t="shared" si="22"/>
        <v>0</v>
      </c>
      <c r="BE29" s="7">
        <f t="shared" si="22"/>
        <v>0</v>
      </c>
      <c r="BF29" s="7">
        <f t="shared" si="22"/>
        <v>0</v>
      </c>
      <c r="BG29" s="7">
        <f t="shared" si="22"/>
        <v>0</v>
      </c>
      <c r="BH29" s="7">
        <f t="shared" si="22"/>
        <v>1</v>
      </c>
      <c r="BI29" s="7">
        <f t="shared" si="22"/>
        <v>0</v>
      </c>
      <c r="BJ29" s="7">
        <f t="shared" si="22"/>
        <v>0</v>
      </c>
      <c r="BK29" s="7">
        <f t="shared" si="22"/>
        <v>0</v>
      </c>
      <c r="BL29" s="7">
        <f t="shared" si="22"/>
        <v>0</v>
      </c>
      <c r="BM29" s="7">
        <f t="shared" si="22"/>
        <v>0</v>
      </c>
      <c r="BN29" s="7">
        <f t="shared" si="22"/>
        <v>0</v>
      </c>
      <c r="BO29" s="7">
        <f t="shared" si="22"/>
        <v>0</v>
      </c>
      <c r="BP29" s="7">
        <f t="shared" si="22"/>
        <v>0</v>
      </c>
      <c r="BQ29" s="7">
        <f t="shared" si="22"/>
        <v>0</v>
      </c>
      <c r="BR29" s="7">
        <f t="shared" si="22"/>
        <v>1</v>
      </c>
      <c r="BS29" s="7">
        <f t="shared" si="22"/>
        <v>0</v>
      </c>
      <c r="BT29" s="7">
        <f t="shared" si="22"/>
        <v>0</v>
      </c>
      <c r="BU29" s="7">
        <f t="shared" si="22"/>
        <v>0</v>
      </c>
      <c r="BV29" s="7">
        <f t="shared" si="22"/>
        <v>1</v>
      </c>
      <c r="BW29" s="7">
        <f t="shared" si="22"/>
        <v>1</v>
      </c>
      <c r="BX29" s="7">
        <f t="shared" si="22"/>
        <v>0</v>
      </c>
      <c r="BY29" s="7">
        <f t="shared" si="22"/>
        <v>0</v>
      </c>
      <c r="BZ29" s="7">
        <f t="shared" si="22"/>
        <v>0</v>
      </c>
      <c r="CA29" s="7">
        <f t="shared" si="22"/>
        <v>1</v>
      </c>
      <c r="CB29" s="7">
        <f t="shared" si="22"/>
        <v>1</v>
      </c>
      <c r="CC29" s="7">
        <f t="shared" si="22"/>
        <v>0</v>
      </c>
      <c r="CD29" s="7">
        <f t="shared" si="22"/>
        <v>0</v>
      </c>
      <c r="CE29" s="7">
        <f t="shared" si="22"/>
        <v>1</v>
      </c>
      <c r="CF29" s="7">
        <f t="shared" si="21"/>
        <v>1</v>
      </c>
      <c r="CG29" s="7">
        <f t="shared" si="21"/>
        <v>1</v>
      </c>
      <c r="CH29" s="7">
        <f t="shared" si="21"/>
        <v>0</v>
      </c>
      <c r="CI29" s="7">
        <f t="shared" si="21"/>
        <v>0</v>
      </c>
      <c r="CJ29" s="7">
        <f t="shared" si="21"/>
        <v>0</v>
      </c>
      <c r="CK29" s="7">
        <f t="shared" si="21"/>
        <v>0</v>
      </c>
      <c r="CL29" s="7">
        <f t="shared" si="21"/>
        <v>0</v>
      </c>
      <c r="CM29" s="7">
        <f t="shared" si="21"/>
        <v>0</v>
      </c>
      <c r="CN29" s="7">
        <f t="shared" si="21"/>
        <v>0</v>
      </c>
      <c r="CO29" s="7">
        <f t="shared" si="21"/>
        <v>0</v>
      </c>
      <c r="CP29" s="7">
        <f t="shared" si="21"/>
        <v>0</v>
      </c>
      <c r="CQ29" s="7">
        <f t="shared" si="21"/>
        <v>0</v>
      </c>
      <c r="CR29" s="7">
        <f t="shared" si="21"/>
        <v>0</v>
      </c>
      <c r="CS29" s="7">
        <f t="shared" si="21"/>
        <v>0</v>
      </c>
      <c r="CT29" s="7">
        <f t="shared" si="21"/>
        <v>0</v>
      </c>
      <c r="CU29" s="7">
        <f t="shared" si="21"/>
        <v>0</v>
      </c>
      <c r="CV29" s="7">
        <f t="shared" si="21"/>
        <v>0</v>
      </c>
      <c r="CW29" s="7">
        <f t="shared" si="21"/>
        <v>0</v>
      </c>
      <c r="CX29" s="7">
        <f t="shared" si="21"/>
        <v>0</v>
      </c>
      <c r="CY29" s="7">
        <f t="shared" si="21"/>
        <v>0</v>
      </c>
      <c r="CZ29" s="7">
        <f t="shared" si="21"/>
        <v>0</v>
      </c>
      <c r="DA29" s="7">
        <f t="shared" si="21"/>
        <v>0</v>
      </c>
      <c r="DB29" s="7">
        <f t="shared" si="21"/>
        <v>0</v>
      </c>
      <c r="DC29" s="7">
        <f t="shared" si="21"/>
        <v>0</v>
      </c>
      <c r="DD29" s="7">
        <f t="shared" si="21"/>
        <v>0</v>
      </c>
      <c r="DE29" s="7">
        <f t="shared" si="21"/>
        <v>0</v>
      </c>
      <c r="DF29" s="7">
        <f t="shared" si="21"/>
        <v>0</v>
      </c>
      <c r="DG29" s="7">
        <f t="shared" si="21"/>
        <v>0</v>
      </c>
      <c r="DH29" s="7">
        <f t="shared" si="21"/>
        <v>0</v>
      </c>
      <c r="DI29" s="7">
        <f t="shared" si="21"/>
        <v>0</v>
      </c>
      <c r="DJ29" s="7">
        <f t="shared" si="21"/>
        <v>0</v>
      </c>
      <c r="DK29" s="7">
        <f t="shared" si="21"/>
        <v>0</v>
      </c>
      <c r="DL29" s="7">
        <f t="shared" si="21"/>
        <v>0</v>
      </c>
      <c r="DM29" s="7">
        <f t="shared" si="21"/>
        <v>0</v>
      </c>
      <c r="DN29" s="7">
        <f t="shared" si="21"/>
        <v>0</v>
      </c>
      <c r="DO29" s="7">
        <f t="shared" si="21"/>
        <v>0</v>
      </c>
      <c r="DP29" s="7">
        <f t="shared" si="21"/>
        <v>0</v>
      </c>
      <c r="DQ29" s="7">
        <f t="shared" si="21"/>
        <v>0</v>
      </c>
      <c r="DR29" s="7">
        <f t="shared" si="21"/>
        <v>0</v>
      </c>
      <c r="DS29" s="7">
        <f t="shared" si="21"/>
        <v>0</v>
      </c>
      <c r="DT29" s="7">
        <f t="shared" si="21"/>
        <v>0</v>
      </c>
      <c r="DU29" s="7">
        <f t="shared" si="21"/>
        <v>0</v>
      </c>
      <c r="DV29" s="7">
        <f t="shared" si="21"/>
        <v>0</v>
      </c>
      <c r="DW29" s="7">
        <f t="shared" si="21"/>
        <v>0</v>
      </c>
      <c r="DX29" s="7">
        <f t="shared" si="21"/>
        <v>0</v>
      </c>
      <c r="DY29" s="7">
        <f t="shared" si="21"/>
        <v>0</v>
      </c>
      <c r="DZ29" s="7">
        <f t="shared" si="21"/>
        <v>0</v>
      </c>
      <c r="EA29" s="7">
        <f t="shared" si="21"/>
        <v>0</v>
      </c>
      <c r="EB29" s="7">
        <f t="shared" si="21"/>
        <v>0</v>
      </c>
      <c r="EC29" s="7">
        <f t="shared" si="21"/>
        <v>0</v>
      </c>
      <c r="ED29" s="7">
        <f t="shared" si="21"/>
        <v>0</v>
      </c>
      <c r="EE29" s="7">
        <f t="shared" si="21"/>
        <v>0</v>
      </c>
      <c r="EF29" s="7">
        <f t="shared" si="21"/>
        <v>0</v>
      </c>
      <c r="EG29" s="7">
        <f t="shared" si="21"/>
        <v>0</v>
      </c>
      <c r="EH29" s="7">
        <f t="shared" si="21"/>
        <v>0</v>
      </c>
      <c r="EI29" s="7">
        <f t="shared" si="21"/>
        <v>0</v>
      </c>
      <c r="EJ29" s="7">
        <f t="shared" si="21"/>
        <v>1</v>
      </c>
      <c r="EK29" s="7">
        <f t="shared" si="21"/>
        <v>0</v>
      </c>
      <c r="EL29" s="7">
        <f t="shared" si="21"/>
        <v>0</v>
      </c>
      <c r="EM29" s="7">
        <f t="shared" si="21"/>
        <v>0</v>
      </c>
      <c r="EN29" s="7">
        <f t="shared" si="21"/>
        <v>0</v>
      </c>
      <c r="EO29" s="7">
        <f t="shared" si="21"/>
        <v>0</v>
      </c>
      <c r="EP29" s="7">
        <f t="shared" si="21"/>
        <v>0</v>
      </c>
      <c r="EQ29" s="7">
        <f t="shared" si="18"/>
        <v>0</v>
      </c>
      <c r="ER29" s="7">
        <f t="shared" si="18"/>
        <v>0</v>
      </c>
    </row>
    <row r="30" spans="1:148" ht="16.5" customHeight="1" x14ac:dyDescent="0.25">
      <c r="A30" s="7">
        <v>53</v>
      </c>
      <c r="B30" s="11" t="s">
        <v>567</v>
      </c>
      <c r="C30" s="12" t="s">
        <v>566</v>
      </c>
      <c r="D30" s="23" t="s">
        <v>565</v>
      </c>
      <c r="E30" s="11" t="s">
        <v>564</v>
      </c>
      <c r="F30" s="11" t="s">
        <v>970</v>
      </c>
      <c r="G30" s="11">
        <v>1</v>
      </c>
      <c r="H30" s="11">
        <v>2023</v>
      </c>
      <c r="I30" s="14" t="s">
        <v>835</v>
      </c>
      <c r="J30" s="7" t="str">
        <f t="shared" si="0"/>
        <v>PDF</v>
      </c>
      <c r="K30" s="9" t="s">
        <v>936</v>
      </c>
      <c r="L30" s="7">
        <v>1</v>
      </c>
      <c r="M30" s="36" t="s">
        <v>1137</v>
      </c>
      <c r="N30" s="44" t="s">
        <v>1155</v>
      </c>
      <c r="O30" s="36" t="s">
        <v>1166</v>
      </c>
      <c r="P30" s="36" t="s">
        <v>1175</v>
      </c>
      <c r="Q30" s="8">
        <v>1</v>
      </c>
      <c r="R30" s="5">
        <f t="shared" si="1"/>
        <v>12</v>
      </c>
      <c r="S30" s="7">
        <f t="shared" si="5"/>
        <v>0</v>
      </c>
      <c r="T30" s="7">
        <f t="shared" si="22"/>
        <v>0</v>
      </c>
      <c r="U30" s="7">
        <f t="shared" si="22"/>
        <v>0</v>
      </c>
      <c r="V30" s="7">
        <f t="shared" si="22"/>
        <v>0</v>
      </c>
      <c r="W30" s="7">
        <f t="shared" si="22"/>
        <v>0</v>
      </c>
      <c r="X30" s="7">
        <f t="shared" si="22"/>
        <v>0</v>
      </c>
      <c r="Y30" s="7">
        <f t="shared" si="22"/>
        <v>0</v>
      </c>
      <c r="Z30" s="7">
        <f t="shared" si="22"/>
        <v>0</v>
      </c>
      <c r="AA30" s="7">
        <f t="shared" si="22"/>
        <v>0</v>
      </c>
      <c r="AB30" s="7">
        <f t="shared" si="22"/>
        <v>0</v>
      </c>
      <c r="AC30" s="7">
        <f t="shared" si="22"/>
        <v>0</v>
      </c>
      <c r="AD30" s="7">
        <f t="shared" si="22"/>
        <v>0</v>
      </c>
      <c r="AE30" s="7">
        <f t="shared" si="22"/>
        <v>0</v>
      </c>
      <c r="AF30" s="7">
        <f t="shared" si="22"/>
        <v>0</v>
      </c>
      <c r="AG30" s="7">
        <f t="shared" si="22"/>
        <v>0</v>
      </c>
      <c r="AH30" s="7">
        <f t="shared" si="22"/>
        <v>0</v>
      </c>
      <c r="AI30" s="7">
        <f t="shared" si="22"/>
        <v>0</v>
      </c>
      <c r="AJ30" s="7">
        <f t="shared" si="22"/>
        <v>0</v>
      </c>
      <c r="AK30" s="7">
        <f t="shared" si="22"/>
        <v>0</v>
      </c>
      <c r="AL30" s="7">
        <f t="shared" si="22"/>
        <v>0</v>
      </c>
      <c r="AM30" s="7">
        <f t="shared" si="22"/>
        <v>0</v>
      </c>
      <c r="AN30" s="7">
        <f t="shared" si="22"/>
        <v>0</v>
      </c>
      <c r="AO30" s="7">
        <f t="shared" si="22"/>
        <v>0</v>
      </c>
      <c r="AP30" s="7">
        <f t="shared" si="22"/>
        <v>0</v>
      </c>
      <c r="AQ30" s="7">
        <f t="shared" si="22"/>
        <v>0</v>
      </c>
      <c r="AR30" s="7">
        <f t="shared" si="22"/>
        <v>0</v>
      </c>
      <c r="AS30" s="7">
        <f t="shared" si="22"/>
        <v>0</v>
      </c>
      <c r="AT30" s="7">
        <f t="shared" si="22"/>
        <v>1</v>
      </c>
      <c r="AU30" s="7">
        <f t="shared" si="22"/>
        <v>0</v>
      </c>
      <c r="AV30" s="7">
        <f t="shared" si="22"/>
        <v>0</v>
      </c>
      <c r="AW30" s="7">
        <f t="shared" si="22"/>
        <v>0</v>
      </c>
      <c r="AX30" s="7">
        <f t="shared" si="22"/>
        <v>0</v>
      </c>
      <c r="AY30" s="7">
        <f t="shared" si="22"/>
        <v>0</v>
      </c>
      <c r="AZ30" s="7">
        <f t="shared" si="22"/>
        <v>1</v>
      </c>
      <c r="BA30" s="7">
        <f t="shared" si="22"/>
        <v>0</v>
      </c>
      <c r="BB30" s="7">
        <f t="shared" si="22"/>
        <v>0</v>
      </c>
      <c r="BC30" s="7">
        <f t="shared" si="22"/>
        <v>0</v>
      </c>
      <c r="BD30" s="7">
        <f t="shared" si="22"/>
        <v>0</v>
      </c>
      <c r="BE30" s="7">
        <f t="shared" si="22"/>
        <v>0</v>
      </c>
      <c r="BF30" s="7">
        <f t="shared" si="22"/>
        <v>0</v>
      </c>
      <c r="BG30" s="7">
        <f t="shared" si="22"/>
        <v>0</v>
      </c>
      <c r="BH30" s="7">
        <f t="shared" si="22"/>
        <v>0</v>
      </c>
      <c r="BI30" s="7">
        <f t="shared" si="22"/>
        <v>0</v>
      </c>
      <c r="BJ30" s="7">
        <f t="shared" si="22"/>
        <v>0</v>
      </c>
      <c r="BK30" s="7">
        <f t="shared" si="22"/>
        <v>0</v>
      </c>
      <c r="BL30" s="7">
        <f t="shared" si="22"/>
        <v>0</v>
      </c>
      <c r="BM30" s="7">
        <f t="shared" si="22"/>
        <v>0</v>
      </c>
      <c r="BN30" s="7">
        <f t="shared" si="22"/>
        <v>0</v>
      </c>
      <c r="BO30" s="7">
        <f t="shared" si="22"/>
        <v>0</v>
      </c>
      <c r="BP30" s="7">
        <f t="shared" si="22"/>
        <v>0</v>
      </c>
      <c r="BQ30" s="7">
        <f t="shared" si="22"/>
        <v>0</v>
      </c>
      <c r="BR30" s="7">
        <f t="shared" si="22"/>
        <v>0</v>
      </c>
      <c r="BS30" s="7">
        <f t="shared" si="22"/>
        <v>0</v>
      </c>
      <c r="BT30" s="7">
        <f t="shared" si="22"/>
        <v>0</v>
      </c>
      <c r="BU30" s="7">
        <f t="shared" si="22"/>
        <v>0</v>
      </c>
      <c r="BV30" s="7">
        <f t="shared" si="22"/>
        <v>0</v>
      </c>
      <c r="BW30" s="7">
        <f t="shared" si="22"/>
        <v>0</v>
      </c>
      <c r="BX30" s="7">
        <f t="shared" si="22"/>
        <v>0</v>
      </c>
      <c r="BY30" s="7">
        <f t="shared" si="22"/>
        <v>0</v>
      </c>
      <c r="BZ30" s="7">
        <f t="shared" si="22"/>
        <v>0</v>
      </c>
      <c r="CA30" s="7">
        <f t="shared" si="22"/>
        <v>0</v>
      </c>
      <c r="CB30" s="7">
        <f t="shared" si="22"/>
        <v>0</v>
      </c>
      <c r="CC30" s="7">
        <f t="shared" si="22"/>
        <v>0</v>
      </c>
      <c r="CD30" s="7">
        <f t="shared" si="22"/>
        <v>0</v>
      </c>
      <c r="CE30" s="7">
        <f t="shared" si="22"/>
        <v>1</v>
      </c>
      <c r="CF30" s="7">
        <f t="shared" si="21"/>
        <v>1</v>
      </c>
      <c r="CG30" s="7">
        <f t="shared" si="21"/>
        <v>1</v>
      </c>
      <c r="CH30" s="7">
        <f t="shared" si="21"/>
        <v>0</v>
      </c>
      <c r="CI30" s="7">
        <f t="shared" si="21"/>
        <v>0</v>
      </c>
      <c r="CJ30" s="7">
        <f t="shared" si="21"/>
        <v>0</v>
      </c>
      <c r="CK30" s="7">
        <f t="shared" si="21"/>
        <v>0</v>
      </c>
      <c r="CL30" s="7">
        <f t="shared" si="21"/>
        <v>0</v>
      </c>
      <c r="CM30" s="7">
        <f t="shared" si="21"/>
        <v>1</v>
      </c>
      <c r="CN30" s="7">
        <f t="shared" si="21"/>
        <v>0</v>
      </c>
      <c r="CO30" s="7">
        <f t="shared" si="21"/>
        <v>0</v>
      </c>
      <c r="CP30" s="7">
        <f t="shared" si="21"/>
        <v>0</v>
      </c>
      <c r="CQ30" s="7">
        <f t="shared" si="21"/>
        <v>0</v>
      </c>
      <c r="CR30" s="7">
        <f t="shared" si="21"/>
        <v>0</v>
      </c>
      <c r="CS30" s="7">
        <f t="shared" si="21"/>
        <v>0</v>
      </c>
      <c r="CT30" s="7">
        <f t="shared" si="21"/>
        <v>0</v>
      </c>
      <c r="CU30" s="7">
        <f t="shared" si="21"/>
        <v>0</v>
      </c>
      <c r="CV30" s="7">
        <f t="shared" si="21"/>
        <v>0</v>
      </c>
      <c r="CW30" s="7">
        <f t="shared" si="21"/>
        <v>0</v>
      </c>
      <c r="CX30" s="7">
        <f t="shared" si="21"/>
        <v>0</v>
      </c>
      <c r="CY30" s="7">
        <f t="shared" si="21"/>
        <v>0</v>
      </c>
      <c r="CZ30" s="7">
        <f t="shared" si="21"/>
        <v>0</v>
      </c>
      <c r="DA30" s="7">
        <f t="shared" si="21"/>
        <v>1</v>
      </c>
      <c r="DB30" s="7">
        <f t="shared" si="21"/>
        <v>0</v>
      </c>
      <c r="DC30" s="7">
        <f t="shared" si="21"/>
        <v>0</v>
      </c>
      <c r="DD30" s="7">
        <f t="shared" si="21"/>
        <v>0</v>
      </c>
      <c r="DE30" s="7">
        <f t="shared" si="21"/>
        <v>0</v>
      </c>
      <c r="DF30" s="7">
        <f t="shared" si="21"/>
        <v>0</v>
      </c>
      <c r="DG30" s="7">
        <f t="shared" si="21"/>
        <v>1</v>
      </c>
      <c r="DH30" s="7">
        <f t="shared" si="21"/>
        <v>1</v>
      </c>
      <c r="DI30" s="7">
        <f t="shared" si="21"/>
        <v>0</v>
      </c>
      <c r="DJ30" s="7">
        <f t="shared" si="21"/>
        <v>0</v>
      </c>
      <c r="DK30" s="7">
        <f t="shared" si="21"/>
        <v>0</v>
      </c>
      <c r="DL30" s="7">
        <f t="shared" si="21"/>
        <v>0</v>
      </c>
      <c r="DM30" s="7">
        <f t="shared" si="21"/>
        <v>0</v>
      </c>
      <c r="DN30" s="7">
        <f t="shared" si="21"/>
        <v>0</v>
      </c>
      <c r="DO30" s="7">
        <f t="shared" si="21"/>
        <v>0</v>
      </c>
      <c r="DP30" s="7">
        <f t="shared" si="21"/>
        <v>0</v>
      </c>
      <c r="DQ30" s="7">
        <f t="shared" si="21"/>
        <v>0</v>
      </c>
      <c r="DR30" s="7">
        <f t="shared" si="21"/>
        <v>0</v>
      </c>
      <c r="DS30" s="7">
        <f t="shared" si="21"/>
        <v>0</v>
      </c>
      <c r="DT30" s="7">
        <f t="shared" si="21"/>
        <v>0</v>
      </c>
      <c r="DU30" s="7">
        <f t="shared" si="21"/>
        <v>0</v>
      </c>
      <c r="DV30" s="7">
        <f t="shared" si="21"/>
        <v>0</v>
      </c>
      <c r="DW30" s="7">
        <f t="shared" si="21"/>
        <v>0</v>
      </c>
      <c r="DX30" s="7">
        <f t="shared" si="21"/>
        <v>0</v>
      </c>
      <c r="DY30" s="7">
        <f t="shared" si="21"/>
        <v>0</v>
      </c>
      <c r="DZ30" s="7">
        <f t="shared" si="21"/>
        <v>0</v>
      </c>
      <c r="EA30" s="7">
        <f t="shared" si="21"/>
        <v>1</v>
      </c>
      <c r="EB30" s="7">
        <f t="shared" si="21"/>
        <v>0</v>
      </c>
      <c r="EC30" s="7">
        <f t="shared" si="21"/>
        <v>1</v>
      </c>
      <c r="ED30" s="7">
        <f t="shared" si="21"/>
        <v>0</v>
      </c>
      <c r="EE30" s="7">
        <f t="shared" si="21"/>
        <v>0</v>
      </c>
      <c r="EF30" s="7">
        <f t="shared" si="21"/>
        <v>0</v>
      </c>
      <c r="EG30" s="7">
        <f t="shared" si="21"/>
        <v>0</v>
      </c>
      <c r="EH30" s="7">
        <f t="shared" si="21"/>
        <v>0</v>
      </c>
      <c r="EI30" s="7">
        <f t="shared" si="21"/>
        <v>0</v>
      </c>
      <c r="EJ30" s="7">
        <f t="shared" si="21"/>
        <v>1</v>
      </c>
      <c r="EK30" s="7">
        <f t="shared" si="21"/>
        <v>0</v>
      </c>
      <c r="EL30" s="7">
        <f t="shared" si="21"/>
        <v>0</v>
      </c>
      <c r="EM30" s="7">
        <f t="shared" si="21"/>
        <v>0</v>
      </c>
      <c r="EN30" s="7">
        <f t="shared" si="21"/>
        <v>0</v>
      </c>
      <c r="EO30" s="7">
        <f t="shared" si="21"/>
        <v>0</v>
      </c>
      <c r="EP30" s="7">
        <f t="shared" si="21"/>
        <v>0</v>
      </c>
      <c r="EQ30" s="7">
        <f t="shared" si="18"/>
        <v>0</v>
      </c>
      <c r="ER30" s="7">
        <f t="shared" si="18"/>
        <v>0</v>
      </c>
    </row>
    <row r="31" spans="1:148" ht="16.5" customHeight="1" x14ac:dyDescent="0.25">
      <c r="A31" s="7">
        <v>57</v>
      </c>
      <c r="B31" s="11" t="s">
        <v>551</v>
      </c>
      <c r="C31" s="12" t="s">
        <v>550</v>
      </c>
      <c r="D31" s="23" t="s">
        <v>549</v>
      </c>
      <c r="E31" s="11" t="s">
        <v>548</v>
      </c>
      <c r="F31" s="11" t="s">
        <v>977</v>
      </c>
      <c r="G31" s="11">
        <v>1</v>
      </c>
      <c r="H31" s="11">
        <v>2023</v>
      </c>
      <c r="I31" s="14" t="s">
        <v>838</v>
      </c>
      <c r="J31" s="7" t="str">
        <f t="shared" si="0"/>
        <v>PDF</v>
      </c>
      <c r="K31" s="9" t="s">
        <v>936</v>
      </c>
      <c r="L31" s="7">
        <v>1</v>
      </c>
      <c r="M31" s="36" t="s">
        <v>1139</v>
      </c>
      <c r="N31" s="44" t="s">
        <v>1157</v>
      </c>
      <c r="O31" s="36" t="s">
        <v>1168</v>
      </c>
      <c r="P31" s="36" t="s">
        <v>1177</v>
      </c>
      <c r="Q31" s="8">
        <v>1</v>
      </c>
      <c r="R31" s="5">
        <f t="shared" si="1"/>
        <v>13</v>
      </c>
      <c r="S31" s="7">
        <f t="shared" si="5"/>
        <v>0</v>
      </c>
      <c r="T31" s="7">
        <f t="shared" si="22"/>
        <v>0</v>
      </c>
      <c r="U31" s="7">
        <f t="shared" si="22"/>
        <v>0</v>
      </c>
      <c r="V31" s="7">
        <f t="shared" si="22"/>
        <v>0</v>
      </c>
      <c r="W31" s="7">
        <f t="shared" si="22"/>
        <v>0</v>
      </c>
      <c r="X31" s="7">
        <f t="shared" si="22"/>
        <v>0</v>
      </c>
      <c r="Y31" s="7">
        <f t="shared" si="22"/>
        <v>0</v>
      </c>
      <c r="Z31" s="7">
        <f t="shared" si="22"/>
        <v>0</v>
      </c>
      <c r="AA31" s="7">
        <f t="shared" si="22"/>
        <v>0</v>
      </c>
      <c r="AB31" s="7">
        <f t="shared" si="22"/>
        <v>0</v>
      </c>
      <c r="AC31" s="7">
        <f t="shared" si="22"/>
        <v>0</v>
      </c>
      <c r="AD31" s="7">
        <f t="shared" si="22"/>
        <v>0</v>
      </c>
      <c r="AE31" s="7">
        <f t="shared" si="22"/>
        <v>0</v>
      </c>
      <c r="AF31" s="7">
        <f t="shared" si="22"/>
        <v>0</v>
      </c>
      <c r="AG31" s="7">
        <f t="shared" si="22"/>
        <v>0</v>
      </c>
      <c r="AH31" s="7">
        <f t="shared" si="22"/>
        <v>0</v>
      </c>
      <c r="AI31" s="7">
        <f t="shared" si="22"/>
        <v>0</v>
      </c>
      <c r="AJ31" s="7">
        <f t="shared" si="22"/>
        <v>0</v>
      </c>
      <c r="AK31" s="7">
        <f t="shared" si="22"/>
        <v>0</v>
      </c>
      <c r="AL31" s="7">
        <f t="shared" si="22"/>
        <v>0</v>
      </c>
      <c r="AM31" s="7">
        <f t="shared" si="22"/>
        <v>0</v>
      </c>
      <c r="AN31" s="7">
        <f t="shared" si="22"/>
        <v>1</v>
      </c>
      <c r="AO31" s="7">
        <f t="shared" si="22"/>
        <v>0</v>
      </c>
      <c r="AP31" s="7">
        <f t="shared" si="22"/>
        <v>0</v>
      </c>
      <c r="AQ31" s="7">
        <f t="shared" si="22"/>
        <v>0</v>
      </c>
      <c r="AR31" s="7">
        <f t="shared" si="22"/>
        <v>0</v>
      </c>
      <c r="AS31" s="7">
        <f t="shared" si="22"/>
        <v>0</v>
      </c>
      <c r="AT31" s="7">
        <f t="shared" si="22"/>
        <v>0</v>
      </c>
      <c r="AU31" s="7">
        <f t="shared" si="22"/>
        <v>0</v>
      </c>
      <c r="AV31" s="7">
        <f t="shared" si="22"/>
        <v>0</v>
      </c>
      <c r="AW31" s="7">
        <f t="shared" si="22"/>
        <v>0</v>
      </c>
      <c r="AX31" s="7">
        <f t="shared" si="22"/>
        <v>0</v>
      </c>
      <c r="AY31" s="7">
        <f t="shared" si="22"/>
        <v>0</v>
      </c>
      <c r="AZ31" s="7">
        <f t="shared" si="22"/>
        <v>0</v>
      </c>
      <c r="BA31" s="7">
        <f t="shared" si="22"/>
        <v>0</v>
      </c>
      <c r="BB31" s="7">
        <f t="shared" si="22"/>
        <v>0</v>
      </c>
      <c r="BC31" s="7">
        <f t="shared" si="22"/>
        <v>0</v>
      </c>
      <c r="BD31" s="7">
        <f t="shared" si="22"/>
        <v>0</v>
      </c>
      <c r="BE31" s="7">
        <f t="shared" si="22"/>
        <v>0</v>
      </c>
      <c r="BF31" s="7">
        <f t="shared" si="22"/>
        <v>0</v>
      </c>
      <c r="BG31" s="7">
        <f t="shared" si="22"/>
        <v>0</v>
      </c>
      <c r="BH31" s="7">
        <f t="shared" si="22"/>
        <v>0</v>
      </c>
      <c r="BI31" s="7">
        <f t="shared" si="22"/>
        <v>0</v>
      </c>
      <c r="BJ31" s="7">
        <f t="shared" si="22"/>
        <v>0</v>
      </c>
      <c r="BK31" s="7">
        <f t="shared" si="22"/>
        <v>0</v>
      </c>
      <c r="BL31" s="7">
        <f t="shared" si="22"/>
        <v>0</v>
      </c>
      <c r="BM31" s="7">
        <f t="shared" si="22"/>
        <v>0</v>
      </c>
      <c r="BN31" s="7">
        <f t="shared" si="22"/>
        <v>0</v>
      </c>
      <c r="BO31" s="7">
        <f t="shared" si="22"/>
        <v>0</v>
      </c>
      <c r="BP31" s="7">
        <f t="shared" si="22"/>
        <v>0</v>
      </c>
      <c r="BQ31" s="7">
        <f t="shared" si="22"/>
        <v>0</v>
      </c>
      <c r="BR31" s="7">
        <f t="shared" si="22"/>
        <v>1</v>
      </c>
      <c r="BS31" s="7">
        <f t="shared" si="22"/>
        <v>0</v>
      </c>
      <c r="BT31" s="7">
        <f t="shared" si="22"/>
        <v>0</v>
      </c>
      <c r="BU31" s="7">
        <f t="shared" si="22"/>
        <v>0</v>
      </c>
      <c r="BV31" s="7">
        <f t="shared" si="22"/>
        <v>1</v>
      </c>
      <c r="BW31" s="7">
        <f t="shared" si="22"/>
        <v>0</v>
      </c>
      <c r="BX31" s="7">
        <f t="shared" si="22"/>
        <v>0</v>
      </c>
      <c r="BY31" s="7">
        <f t="shared" si="22"/>
        <v>0</v>
      </c>
      <c r="BZ31" s="7">
        <f t="shared" si="22"/>
        <v>0</v>
      </c>
      <c r="CA31" s="7">
        <f t="shared" si="22"/>
        <v>0</v>
      </c>
      <c r="CB31" s="7">
        <f t="shared" si="22"/>
        <v>0</v>
      </c>
      <c r="CC31" s="7">
        <f t="shared" si="22"/>
        <v>0</v>
      </c>
      <c r="CD31" s="7">
        <f t="shared" si="22"/>
        <v>0</v>
      </c>
      <c r="CE31" s="7">
        <f t="shared" ref="CE31:EP34" si="23">COUNTIF($N31,"*"&amp;TRIM(CE$1)&amp;"*")</f>
        <v>1</v>
      </c>
      <c r="CF31" s="7">
        <f t="shared" si="23"/>
        <v>1</v>
      </c>
      <c r="CG31" s="7">
        <f t="shared" si="23"/>
        <v>1</v>
      </c>
      <c r="CH31" s="7">
        <f t="shared" si="23"/>
        <v>0</v>
      </c>
      <c r="CI31" s="7">
        <f t="shared" si="23"/>
        <v>0</v>
      </c>
      <c r="CJ31" s="7">
        <f t="shared" si="23"/>
        <v>0</v>
      </c>
      <c r="CK31" s="7">
        <f t="shared" si="23"/>
        <v>0</v>
      </c>
      <c r="CL31" s="7">
        <f t="shared" si="23"/>
        <v>0</v>
      </c>
      <c r="CM31" s="7">
        <f t="shared" si="23"/>
        <v>0</v>
      </c>
      <c r="CN31" s="7">
        <f t="shared" si="23"/>
        <v>0</v>
      </c>
      <c r="CO31" s="7">
        <f t="shared" si="23"/>
        <v>0</v>
      </c>
      <c r="CP31" s="7">
        <f t="shared" si="23"/>
        <v>0</v>
      </c>
      <c r="CQ31" s="7">
        <f t="shared" si="23"/>
        <v>1</v>
      </c>
      <c r="CR31" s="7">
        <f t="shared" si="23"/>
        <v>0</v>
      </c>
      <c r="CS31" s="7">
        <f t="shared" si="23"/>
        <v>0</v>
      </c>
      <c r="CT31" s="7">
        <f t="shared" si="23"/>
        <v>0</v>
      </c>
      <c r="CU31" s="7">
        <f t="shared" si="23"/>
        <v>0</v>
      </c>
      <c r="CV31" s="7">
        <f t="shared" si="23"/>
        <v>0</v>
      </c>
      <c r="CW31" s="7">
        <f t="shared" si="23"/>
        <v>0</v>
      </c>
      <c r="CX31" s="7">
        <f t="shared" si="23"/>
        <v>0</v>
      </c>
      <c r="CY31" s="7">
        <f t="shared" si="23"/>
        <v>0</v>
      </c>
      <c r="CZ31" s="7">
        <f t="shared" si="23"/>
        <v>0</v>
      </c>
      <c r="DA31" s="7">
        <f t="shared" si="23"/>
        <v>1</v>
      </c>
      <c r="DB31" s="7">
        <f t="shared" si="23"/>
        <v>0</v>
      </c>
      <c r="DC31" s="7">
        <f t="shared" si="23"/>
        <v>0</v>
      </c>
      <c r="DD31" s="7">
        <f t="shared" si="23"/>
        <v>1</v>
      </c>
      <c r="DE31" s="7">
        <f t="shared" si="23"/>
        <v>0</v>
      </c>
      <c r="DF31" s="7">
        <f t="shared" si="23"/>
        <v>0</v>
      </c>
      <c r="DG31" s="7">
        <f t="shared" si="23"/>
        <v>1</v>
      </c>
      <c r="DH31" s="7">
        <f t="shared" si="23"/>
        <v>1</v>
      </c>
      <c r="DI31" s="7">
        <f t="shared" si="23"/>
        <v>0</v>
      </c>
      <c r="DJ31" s="7">
        <f t="shared" si="23"/>
        <v>0</v>
      </c>
      <c r="DK31" s="7">
        <f t="shared" si="23"/>
        <v>0</v>
      </c>
      <c r="DL31" s="7">
        <f t="shared" si="23"/>
        <v>0</v>
      </c>
      <c r="DM31" s="7">
        <f t="shared" si="23"/>
        <v>0</v>
      </c>
      <c r="DN31" s="7">
        <f t="shared" si="23"/>
        <v>0</v>
      </c>
      <c r="DO31" s="7">
        <f t="shared" si="23"/>
        <v>0</v>
      </c>
      <c r="DP31" s="7">
        <f t="shared" si="23"/>
        <v>0</v>
      </c>
      <c r="DQ31" s="7">
        <f t="shared" si="23"/>
        <v>0</v>
      </c>
      <c r="DR31" s="7">
        <f t="shared" si="23"/>
        <v>0</v>
      </c>
      <c r="DS31" s="7">
        <f t="shared" si="23"/>
        <v>0</v>
      </c>
      <c r="DT31" s="7">
        <f t="shared" si="23"/>
        <v>0</v>
      </c>
      <c r="DU31" s="7">
        <f t="shared" si="23"/>
        <v>0</v>
      </c>
      <c r="DV31" s="7">
        <f t="shared" si="23"/>
        <v>0</v>
      </c>
      <c r="DW31" s="7">
        <f t="shared" si="23"/>
        <v>0</v>
      </c>
      <c r="DX31" s="7">
        <f t="shared" si="23"/>
        <v>0</v>
      </c>
      <c r="DY31" s="7">
        <f t="shared" si="23"/>
        <v>0</v>
      </c>
      <c r="DZ31" s="7">
        <f t="shared" si="23"/>
        <v>0</v>
      </c>
      <c r="EA31" s="7">
        <f t="shared" si="23"/>
        <v>0</v>
      </c>
      <c r="EB31" s="7">
        <f t="shared" si="23"/>
        <v>0</v>
      </c>
      <c r="EC31" s="7">
        <f t="shared" si="23"/>
        <v>1</v>
      </c>
      <c r="ED31" s="7">
        <f t="shared" si="23"/>
        <v>0</v>
      </c>
      <c r="EE31" s="7">
        <f t="shared" si="23"/>
        <v>0</v>
      </c>
      <c r="EF31" s="7">
        <f t="shared" si="23"/>
        <v>0</v>
      </c>
      <c r="EG31" s="7">
        <f t="shared" si="23"/>
        <v>0</v>
      </c>
      <c r="EH31" s="7">
        <f t="shared" si="23"/>
        <v>0</v>
      </c>
      <c r="EI31" s="7">
        <f t="shared" si="23"/>
        <v>0</v>
      </c>
      <c r="EJ31" s="7">
        <f t="shared" si="23"/>
        <v>1</v>
      </c>
      <c r="EK31" s="7">
        <f t="shared" si="23"/>
        <v>0</v>
      </c>
      <c r="EL31" s="7">
        <f t="shared" si="23"/>
        <v>0</v>
      </c>
      <c r="EM31" s="7">
        <f t="shared" si="23"/>
        <v>0</v>
      </c>
      <c r="EN31" s="7">
        <f t="shared" si="23"/>
        <v>0</v>
      </c>
      <c r="EO31" s="7">
        <f t="shared" si="23"/>
        <v>0</v>
      </c>
      <c r="EP31" s="7">
        <f t="shared" si="23"/>
        <v>0</v>
      </c>
      <c r="EQ31" s="7">
        <f t="shared" si="18"/>
        <v>0</v>
      </c>
      <c r="ER31" s="7">
        <f t="shared" si="18"/>
        <v>0</v>
      </c>
    </row>
    <row r="32" spans="1:148" ht="16.5" customHeight="1" x14ac:dyDescent="0.25">
      <c r="A32" s="7">
        <v>188</v>
      </c>
      <c r="B32" s="11" t="s">
        <v>44</v>
      </c>
      <c r="C32" s="12" t="s">
        <v>43</v>
      </c>
      <c r="D32" s="23" t="s">
        <v>42</v>
      </c>
      <c r="E32" s="11" t="s">
        <v>785</v>
      </c>
      <c r="F32" s="11" t="s">
        <v>785</v>
      </c>
      <c r="G32" s="11">
        <v>1</v>
      </c>
      <c r="H32" s="11">
        <v>2017</v>
      </c>
      <c r="I32" s="14" t="s">
        <v>923</v>
      </c>
      <c r="J32" s="7" t="str">
        <f t="shared" si="0"/>
        <v>PDF</v>
      </c>
      <c r="K32" s="9" t="s">
        <v>937</v>
      </c>
      <c r="L32" s="7">
        <v>1</v>
      </c>
      <c r="M32" s="37" t="s">
        <v>1269</v>
      </c>
      <c r="N32" s="43" t="s">
        <v>1270</v>
      </c>
      <c r="O32" s="37" t="s">
        <v>1685</v>
      </c>
      <c r="P32" s="9"/>
      <c r="Q32" s="7">
        <v>1</v>
      </c>
      <c r="R32" s="5">
        <f t="shared" si="1"/>
        <v>7</v>
      </c>
      <c r="S32" s="7">
        <f t="shared" si="5"/>
        <v>0</v>
      </c>
      <c r="T32" s="7">
        <f t="shared" ref="T32:CE35" si="24">COUNTIF($N32,"*"&amp;TRIM(T$1)&amp;"*")</f>
        <v>0</v>
      </c>
      <c r="U32" s="7">
        <f t="shared" si="24"/>
        <v>0</v>
      </c>
      <c r="V32" s="7">
        <f t="shared" si="24"/>
        <v>0</v>
      </c>
      <c r="W32" s="7">
        <f t="shared" si="24"/>
        <v>0</v>
      </c>
      <c r="X32" s="7">
        <f t="shared" si="24"/>
        <v>0</v>
      </c>
      <c r="Y32" s="7">
        <f t="shared" si="24"/>
        <v>0</v>
      </c>
      <c r="Z32" s="7">
        <f t="shared" si="24"/>
        <v>0</v>
      </c>
      <c r="AA32" s="7">
        <f t="shared" si="24"/>
        <v>0</v>
      </c>
      <c r="AB32" s="7">
        <f t="shared" si="24"/>
        <v>0</v>
      </c>
      <c r="AC32" s="7">
        <f t="shared" si="24"/>
        <v>0</v>
      </c>
      <c r="AD32" s="7">
        <f t="shared" si="24"/>
        <v>0</v>
      </c>
      <c r="AE32" s="7">
        <f t="shared" si="24"/>
        <v>0</v>
      </c>
      <c r="AF32" s="7">
        <f t="shared" si="24"/>
        <v>0</v>
      </c>
      <c r="AG32" s="7">
        <f t="shared" si="24"/>
        <v>0</v>
      </c>
      <c r="AH32" s="7">
        <f t="shared" si="24"/>
        <v>0</v>
      </c>
      <c r="AI32" s="7">
        <f t="shared" si="24"/>
        <v>0</v>
      </c>
      <c r="AJ32" s="7">
        <f t="shared" si="24"/>
        <v>0</v>
      </c>
      <c r="AK32" s="7">
        <f t="shared" si="24"/>
        <v>0</v>
      </c>
      <c r="AL32" s="7">
        <f t="shared" si="24"/>
        <v>0</v>
      </c>
      <c r="AM32" s="7">
        <f t="shared" si="24"/>
        <v>0</v>
      </c>
      <c r="AN32" s="7">
        <f t="shared" si="24"/>
        <v>0</v>
      </c>
      <c r="AO32" s="7">
        <f t="shared" si="24"/>
        <v>0</v>
      </c>
      <c r="AP32" s="7">
        <f t="shared" si="24"/>
        <v>0</v>
      </c>
      <c r="AQ32" s="7">
        <f t="shared" si="24"/>
        <v>0</v>
      </c>
      <c r="AR32" s="7">
        <f t="shared" si="24"/>
        <v>0</v>
      </c>
      <c r="AS32" s="7">
        <f t="shared" si="24"/>
        <v>0</v>
      </c>
      <c r="AT32" s="7">
        <f t="shared" si="24"/>
        <v>1</v>
      </c>
      <c r="AU32" s="7">
        <f t="shared" si="24"/>
        <v>0</v>
      </c>
      <c r="AV32" s="7">
        <f t="shared" si="24"/>
        <v>0</v>
      </c>
      <c r="AW32" s="7">
        <f t="shared" si="24"/>
        <v>0</v>
      </c>
      <c r="AX32" s="7">
        <f t="shared" si="24"/>
        <v>0</v>
      </c>
      <c r="AY32" s="7">
        <f t="shared" si="24"/>
        <v>1</v>
      </c>
      <c r="AZ32" s="7">
        <f t="shared" si="24"/>
        <v>0</v>
      </c>
      <c r="BA32" s="7">
        <f t="shared" si="24"/>
        <v>0</v>
      </c>
      <c r="BB32" s="7">
        <f t="shared" si="24"/>
        <v>0</v>
      </c>
      <c r="BC32" s="7">
        <f t="shared" si="24"/>
        <v>0</v>
      </c>
      <c r="BD32" s="7">
        <f t="shared" si="24"/>
        <v>0</v>
      </c>
      <c r="BE32" s="7">
        <f t="shared" si="24"/>
        <v>0</v>
      </c>
      <c r="BF32" s="7">
        <f t="shared" si="24"/>
        <v>0</v>
      </c>
      <c r="BG32" s="7">
        <f t="shared" si="24"/>
        <v>0</v>
      </c>
      <c r="BH32" s="7">
        <f t="shared" si="24"/>
        <v>0</v>
      </c>
      <c r="BI32" s="7">
        <f t="shared" si="24"/>
        <v>0</v>
      </c>
      <c r="BJ32" s="7">
        <f t="shared" si="24"/>
        <v>0</v>
      </c>
      <c r="BK32" s="7">
        <f t="shared" si="24"/>
        <v>0</v>
      </c>
      <c r="BL32" s="7">
        <f t="shared" si="24"/>
        <v>0</v>
      </c>
      <c r="BM32" s="7">
        <f t="shared" si="24"/>
        <v>0</v>
      </c>
      <c r="BN32" s="7">
        <f t="shared" si="24"/>
        <v>0</v>
      </c>
      <c r="BO32" s="7">
        <f t="shared" si="24"/>
        <v>0</v>
      </c>
      <c r="BP32" s="7">
        <f t="shared" si="24"/>
        <v>0</v>
      </c>
      <c r="BQ32" s="7">
        <f t="shared" si="24"/>
        <v>0</v>
      </c>
      <c r="BR32" s="7">
        <f t="shared" si="24"/>
        <v>0</v>
      </c>
      <c r="BS32" s="7">
        <f t="shared" si="24"/>
        <v>0</v>
      </c>
      <c r="BT32" s="7">
        <f t="shared" si="24"/>
        <v>0</v>
      </c>
      <c r="BU32" s="7">
        <f t="shared" si="24"/>
        <v>0</v>
      </c>
      <c r="BV32" s="7">
        <f t="shared" si="24"/>
        <v>0</v>
      </c>
      <c r="BW32" s="7">
        <f t="shared" si="24"/>
        <v>0</v>
      </c>
      <c r="BX32" s="7">
        <f t="shared" si="24"/>
        <v>0</v>
      </c>
      <c r="BY32" s="7">
        <f t="shared" si="24"/>
        <v>0</v>
      </c>
      <c r="BZ32" s="7">
        <f t="shared" si="24"/>
        <v>0</v>
      </c>
      <c r="CA32" s="7">
        <f t="shared" si="24"/>
        <v>0</v>
      </c>
      <c r="CB32" s="7">
        <f t="shared" si="24"/>
        <v>0</v>
      </c>
      <c r="CC32" s="7">
        <f t="shared" si="24"/>
        <v>0</v>
      </c>
      <c r="CD32" s="7">
        <f t="shared" si="24"/>
        <v>0</v>
      </c>
      <c r="CE32" s="7">
        <f t="shared" si="24"/>
        <v>0</v>
      </c>
      <c r="CF32" s="7">
        <f t="shared" si="23"/>
        <v>0</v>
      </c>
      <c r="CG32" s="7">
        <f t="shared" si="23"/>
        <v>0</v>
      </c>
      <c r="CH32" s="7">
        <f t="shared" si="23"/>
        <v>0</v>
      </c>
      <c r="CI32" s="7">
        <f t="shared" si="23"/>
        <v>0</v>
      </c>
      <c r="CJ32" s="7">
        <f t="shared" si="23"/>
        <v>0</v>
      </c>
      <c r="CK32" s="7">
        <f t="shared" si="23"/>
        <v>0</v>
      </c>
      <c r="CL32" s="7">
        <f t="shared" si="23"/>
        <v>0</v>
      </c>
      <c r="CM32" s="7">
        <f t="shared" si="23"/>
        <v>0</v>
      </c>
      <c r="CN32" s="7">
        <f t="shared" si="23"/>
        <v>0</v>
      </c>
      <c r="CO32" s="7">
        <f t="shared" si="23"/>
        <v>0</v>
      </c>
      <c r="CP32" s="7">
        <f t="shared" si="23"/>
        <v>0</v>
      </c>
      <c r="CQ32" s="7">
        <f t="shared" si="23"/>
        <v>0</v>
      </c>
      <c r="CR32" s="7">
        <f t="shared" si="23"/>
        <v>0</v>
      </c>
      <c r="CS32" s="7">
        <f t="shared" si="23"/>
        <v>0</v>
      </c>
      <c r="CT32" s="7">
        <f t="shared" si="23"/>
        <v>1</v>
      </c>
      <c r="CU32" s="7">
        <f t="shared" si="23"/>
        <v>0</v>
      </c>
      <c r="CV32" s="7">
        <f t="shared" si="23"/>
        <v>0</v>
      </c>
      <c r="CW32" s="7">
        <f t="shared" si="23"/>
        <v>0</v>
      </c>
      <c r="CX32" s="7">
        <f t="shared" si="23"/>
        <v>0</v>
      </c>
      <c r="CY32" s="7">
        <f t="shared" si="23"/>
        <v>0</v>
      </c>
      <c r="CZ32" s="7">
        <f t="shared" si="23"/>
        <v>0</v>
      </c>
      <c r="DA32" s="7">
        <f t="shared" si="23"/>
        <v>1</v>
      </c>
      <c r="DB32" s="7">
        <f t="shared" si="23"/>
        <v>0</v>
      </c>
      <c r="DC32" s="7">
        <f t="shared" si="23"/>
        <v>0</v>
      </c>
      <c r="DD32" s="7">
        <f t="shared" si="23"/>
        <v>0</v>
      </c>
      <c r="DE32" s="7">
        <f t="shared" si="23"/>
        <v>0</v>
      </c>
      <c r="DF32" s="7">
        <f t="shared" si="23"/>
        <v>0</v>
      </c>
      <c r="DG32" s="7">
        <f t="shared" si="23"/>
        <v>0</v>
      </c>
      <c r="DH32" s="7">
        <f t="shared" si="23"/>
        <v>0</v>
      </c>
      <c r="DI32" s="7">
        <f t="shared" si="23"/>
        <v>0</v>
      </c>
      <c r="DJ32" s="7">
        <f t="shared" si="23"/>
        <v>0</v>
      </c>
      <c r="DK32" s="7">
        <f t="shared" si="23"/>
        <v>0</v>
      </c>
      <c r="DL32" s="7">
        <f t="shared" si="23"/>
        <v>0</v>
      </c>
      <c r="DM32" s="7">
        <f t="shared" si="23"/>
        <v>0</v>
      </c>
      <c r="DN32" s="7">
        <f t="shared" si="23"/>
        <v>0</v>
      </c>
      <c r="DO32" s="7">
        <f t="shared" si="23"/>
        <v>0</v>
      </c>
      <c r="DP32" s="7">
        <f t="shared" si="23"/>
        <v>1</v>
      </c>
      <c r="DQ32" s="7">
        <f t="shared" si="23"/>
        <v>0</v>
      </c>
      <c r="DR32" s="7">
        <f t="shared" si="23"/>
        <v>0</v>
      </c>
      <c r="DS32" s="7">
        <f t="shared" si="23"/>
        <v>0</v>
      </c>
      <c r="DT32" s="7">
        <f t="shared" si="23"/>
        <v>0</v>
      </c>
      <c r="DU32" s="7">
        <f t="shared" si="23"/>
        <v>0</v>
      </c>
      <c r="DV32" s="7">
        <f t="shared" si="23"/>
        <v>0</v>
      </c>
      <c r="DW32" s="7">
        <f t="shared" si="23"/>
        <v>0</v>
      </c>
      <c r="DX32" s="7">
        <f t="shared" si="23"/>
        <v>0</v>
      </c>
      <c r="DY32" s="7">
        <f t="shared" si="23"/>
        <v>0</v>
      </c>
      <c r="DZ32" s="7">
        <f t="shared" si="23"/>
        <v>0</v>
      </c>
      <c r="EA32" s="7">
        <f t="shared" si="23"/>
        <v>0</v>
      </c>
      <c r="EB32" s="7">
        <f t="shared" si="23"/>
        <v>0</v>
      </c>
      <c r="EC32" s="7">
        <f t="shared" si="23"/>
        <v>0</v>
      </c>
      <c r="ED32" s="7">
        <f t="shared" si="23"/>
        <v>0</v>
      </c>
      <c r="EE32" s="7">
        <f t="shared" si="23"/>
        <v>0</v>
      </c>
      <c r="EF32" s="7">
        <f t="shared" si="23"/>
        <v>0</v>
      </c>
      <c r="EG32" s="7">
        <f t="shared" si="23"/>
        <v>0</v>
      </c>
      <c r="EH32" s="7">
        <f t="shared" si="23"/>
        <v>0</v>
      </c>
      <c r="EI32" s="7">
        <f t="shared" si="23"/>
        <v>1</v>
      </c>
      <c r="EJ32" s="7">
        <f t="shared" si="23"/>
        <v>0</v>
      </c>
      <c r="EK32" s="7">
        <f t="shared" si="23"/>
        <v>0</v>
      </c>
      <c r="EL32" s="7">
        <f t="shared" si="23"/>
        <v>0</v>
      </c>
      <c r="EM32" s="7">
        <f t="shared" si="23"/>
        <v>1</v>
      </c>
      <c r="EN32" s="7">
        <f t="shared" si="23"/>
        <v>0</v>
      </c>
      <c r="EO32" s="7">
        <f t="shared" si="23"/>
        <v>0</v>
      </c>
      <c r="EP32" s="7">
        <f t="shared" si="23"/>
        <v>0</v>
      </c>
      <c r="EQ32" s="7">
        <f t="shared" si="18"/>
        <v>1</v>
      </c>
      <c r="ER32" s="7">
        <f t="shared" si="18"/>
        <v>0</v>
      </c>
    </row>
    <row r="33" spans="1:148" ht="16.5" customHeight="1" x14ac:dyDescent="0.25">
      <c r="A33" s="7">
        <v>1</v>
      </c>
      <c r="B33" s="11" t="s">
        <v>772</v>
      </c>
      <c r="C33" s="12" t="s">
        <v>771</v>
      </c>
      <c r="D33" s="23" t="s">
        <v>770</v>
      </c>
      <c r="E33" s="11" t="s">
        <v>769</v>
      </c>
      <c r="F33" s="11" t="s">
        <v>987</v>
      </c>
      <c r="G33" s="11">
        <v>1</v>
      </c>
      <c r="H33" s="11">
        <v>2025</v>
      </c>
      <c r="I33" s="14" t="s">
        <v>771</v>
      </c>
      <c r="J33" s="7" t="str">
        <f t="shared" si="0"/>
        <v>PDF</v>
      </c>
      <c r="K33" s="9" t="s">
        <v>936</v>
      </c>
      <c r="L33" s="7">
        <v>1</v>
      </c>
      <c r="M33" s="36" t="s">
        <v>1093</v>
      </c>
      <c r="N33" s="44" t="s">
        <v>1091</v>
      </c>
      <c r="O33" s="36" t="s">
        <v>950</v>
      </c>
      <c r="P33" s="36" t="s">
        <v>951</v>
      </c>
      <c r="Q33" s="8">
        <v>1</v>
      </c>
      <c r="R33" s="5">
        <f t="shared" si="1"/>
        <v>9</v>
      </c>
      <c r="S33" s="7">
        <f t="shared" si="5"/>
        <v>0</v>
      </c>
      <c r="T33" s="7">
        <f t="shared" si="24"/>
        <v>0</v>
      </c>
      <c r="U33" s="7">
        <f t="shared" si="24"/>
        <v>0</v>
      </c>
      <c r="V33" s="7">
        <f t="shared" si="24"/>
        <v>0</v>
      </c>
      <c r="W33" s="7">
        <f t="shared" si="24"/>
        <v>0</v>
      </c>
      <c r="X33" s="7">
        <f t="shared" si="24"/>
        <v>0</v>
      </c>
      <c r="Y33" s="7">
        <f t="shared" si="24"/>
        <v>0</v>
      </c>
      <c r="Z33" s="7">
        <f t="shared" si="24"/>
        <v>0</v>
      </c>
      <c r="AA33" s="7">
        <f t="shared" si="24"/>
        <v>0</v>
      </c>
      <c r="AB33" s="7">
        <f t="shared" si="24"/>
        <v>0</v>
      </c>
      <c r="AC33" s="7">
        <f t="shared" si="24"/>
        <v>0</v>
      </c>
      <c r="AD33" s="7">
        <f t="shared" si="24"/>
        <v>0</v>
      </c>
      <c r="AE33" s="7">
        <f t="shared" si="24"/>
        <v>0</v>
      </c>
      <c r="AF33" s="7">
        <f t="shared" si="24"/>
        <v>0</v>
      </c>
      <c r="AG33" s="7">
        <f t="shared" si="24"/>
        <v>0</v>
      </c>
      <c r="AH33" s="7">
        <f t="shared" si="24"/>
        <v>0</v>
      </c>
      <c r="AI33" s="7">
        <f t="shared" si="24"/>
        <v>0</v>
      </c>
      <c r="AJ33" s="7">
        <f t="shared" si="24"/>
        <v>0</v>
      </c>
      <c r="AK33" s="7">
        <f t="shared" si="24"/>
        <v>0</v>
      </c>
      <c r="AL33" s="7">
        <f t="shared" si="24"/>
        <v>0</v>
      </c>
      <c r="AM33" s="7">
        <f t="shared" si="24"/>
        <v>0</v>
      </c>
      <c r="AN33" s="7">
        <f t="shared" si="24"/>
        <v>1</v>
      </c>
      <c r="AO33" s="7">
        <f t="shared" si="24"/>
        <v>0</v>
      </c>
      <c r="AP33" s="7">
        <f t="shared" si="24"/>
        <v>0</v>
      </c>
      <c r="AQ33" s="7">
        <f t="shared" si="24"/>
        <v>0</v>
      </c>
      <c r="AR33" s="7">
        <f t="shared" si="24"/>
        <v>0</v>
      </c>
      <c r="AS33" s="7">
        <f t="shared" si="24"/>
        <v>0</v>
      </c>
      <c r="AT33" s="7">
        <f t="shared" si="24"/>
        <v>0</v>
      </c>
      <c r="AU33" s="7">
        <f t="shared" si="24"/>
        <v>0</v>
      </c>
      <c r="AV33" s="7">
        <f t="shared" si="24"/>
        <v>0</v>
      </c>
      <c r="AW33" s="7">
        <f t="shared" si="24"/>
        <v>0</v>
      </c>
      <c r="AX33" s="7">
        <f t="shared" si="24"/>
        <v>0</v>
      </c>
      <c r="AY33" s="7">
        <f t="shared" si="24"/>
        <v>0</v>
      </c>
      <c r="AZ33" s="7">
        <f t="shared" si="24"/>
        <v>0</v>
      </c>
      <c r="BA33" s="7">
        <f t="shared" si="24"/>
        <v>0</v>
      </c>
      <c r="BB33" s="7">
        <f t="shared" si="24"/>
        <v>0</v>
      </c>
      <c r="BC33" s="7">
        <f t="shared" si="24"/>
        <v>0</v>
      </c>
      <c r="BD33" s="7">
        <f t="shared" si="24"/>
        <v>0</v>
      </c>
      <c r="BE33" s="7">
        <f t="shared" si="24"/>
        <v>0</v>
      </c>
      <c r="BF33" s="7">
        <f t="shared" si="24"/>
        <v>0</v>
      </c>
      <c r="BG33" s="7">
        <f t="shared" si="24"/>
        <v>0</v>
      </c>
      <c r="BH33" s="7">
        <f t="shared" si="24"/>
        <v>0</v>
      </c>
      <c r="BI33" s="7">
        <f t="shared" si="24"/>
        <v>0</v>
      </c>
      <c r="BJ33" s="7">
        <f t="shared" si="24"/>
        <v>0</v>
      </c>
      <c r="BK33" s="7">
        <f t="shared" si="24"/>
        <v>0</v>
      </c>
      <c r="BL33" s="7">
        <f t="shared" si="24"/>
        <v>0</v>
      </c>
      <c r="BM33" s="7">
        <f t="shared" si="24"/>
        <v>0</v>
      </c>
      <c r="BN33" s="7">
        <f t="shared" si="24"/>
        <v>0</v>
      </c>
      <c r="BO33" s="7">
        <f t="shared" si="24"/>
        <v>0</v>
      </c>
      <c r="BP33" s="7">
        <f t="shared" si="24"/>
        <v>0</v>
      </c>
      <c r="BQ33" s="7">
        <f t="shared" si="24"/>
        <v>0</v>
      </c>
      <c r="BR33" s="7">
        <f t="shared" si="24"/>
        <v>0</v>
      </c>
      <c r="BS33" s="7">
        <f t="shared" si="24"/>
        <v>0</v>
      </c>
      <c r="BT33" s="7">
        <f t="shared" si="24"/>
        <v>0</v>
      </c>
      <c r="BU33" s="7">
        <f t="shared" si="24"/>
        <v>0</v>
      </c>
      <c r="BV33" s="7">
        <f t="shared" si="24"/>
        <v>1</v>
      </c>
      <c r="BW33" s="7">
        <f t="shared" si="24"/>
        <v>0</v>
      </c>
      <c r="BX33" s="7">
        <f t="shared" si="24"/>
        <v>0</v>
      </c>
      <c r="BY33" s="7">
        <f t="shared" si="24"/>
        <v>0</v>
      </c>
      <c r="BZ33" s="7">
        <f t="shared" si="24"/>
        <v>0</v>
      </c>
      <c r="CA33" s="7">
        <f t="shared" si="24"/>
        <v>0</v>
      </c>
      <c r="CB33" s="7">
        <f t="shared" si="24"/>
        <v>0</v>
      </c>
      <c r="CC33" s="7">
        <f t="shared" si="24"/>
        <v>0</v>
      </c>
      <c r="CD33" s="7">
        <f t="shared" si="24"/>
        <v>0</v>
      </c>
      <c r="CE33" s="7">
        <f t="shared" si="24"/>
        <v>1</v>
      </c>
      <c r="CF33" s="7">
        <f t="shared" si="23"/>
        <v>1</v>
      </c>
      <c r="CG33" s="7">
        <f t="shared" si="23"/>
        <v>1</v>
      </c>
      <c r="CH33" s="7">
        <f t="shared" si="23"/>
        <v>0</v>
      </c>
      <c r="CI33" s="7">
        <f t="shared" si="23"/>
        <v>1</v>
      </c>
      <c r="CJ33" s="7">
        <f t="shared" si="23"/>
        <v>0</v>
      </c>
      <c r="CK33" s="7">
        <f t="shared" si="23"/>
        <v>0</v>
      </c>
      <c r="CL33" s="7">
        <f t="shared" si="23"/>
        <v>0</v>
      </c>
      <c r="CM33" s="7">
        <f t="shared" si="23"/>
        <v>0</v>
      </c>
      <c r="CN33" s="7">
        <f t="shared" si="23"/>
        <v>0</v>
      </c>
      <c r="CO33" s="7">
        <f t="shared" si="23"/>
        <v>0</v>
      </c>
      <c r="CP33" s="7">
        <f t="shared" si="23"/>
        <v>0</v>
      </c>
      <c r="CQ33" s="7">
        <f t="shared" si="23"/>
        <v>0</v>
      </c>
      <c r="CR33" s="7">
        <f t="shared" si="23"/>
        <v>0</v>
      </c>
      <c r="CS33" s="7">
        <f t="shared" si="23"/>
        <v>0</v>
      </c>
      <c r="CT33" s="7">
        <f t="shared" si="23"/>
        <v>0</v>
      </c>
      <c r="CU33" s="7">
        <f t="shared" si="23"/>
        <v>0</v>
      </c>
      <c r="CV33" s="7">
        <f t="shared" si="23"/>
        <v>0</v>
      </c>
      <c r="CW33" s="7">
        <f t="shared" si="23"/>
        <v>0</v>
      </c>
      <c r="CX33" s="7">
        <f t="shared" si="23"/>
        <v>0</v>
      </c>
      <c r="CY33" s="7">
        <f t="shared" si="23"/>
        <v>0</v>
      </c>
      <c r="CZ33" s="7">
        <f t="shared" si="23"/>
        <v>1</v>
      </c>
      <c r="DA33" s="7">
        <f t="shared" si="23"/>
        <v>1</v>
      </c>
      <c r="DB33" s="7">
        <f t="shared" si="23"/>
        <v>0</v>
      </c>
      <c r="DC33" s="7">
        <f t="shared" si="23"/>
        <v>0</v>
      </c>
      <c r="DD33" s="7">
        <f t="shared" si="23"/>
        <v>0</v>
      </c>
      <c r="DE33" s="7">
        <f t="shared" si="23"/>
        <v>0</v>
      </c>
      <c r="DF33" s="7">
        <f t="shared" si="23"/>
        <v>0</v>
      </c>
      <c r="DG33" s="7">
        <f t="shared" si="23"/>
        <v>0</v>
      </c>
      <c r="DH33" s="7">
        <f t="shared" si="23"/>
        <v>0</v>
      </c>
      <c r="DI33" s="7">
        <f t="shared" si="23"/>
        <v>0</v>
      </c>
      <c r="DJ33" s="7">
        <f t="shared" si="23"/>
        <v>0</v>
      </c>
      <c r="DK33" s="7">
        <f t="shared" si="23"/>
        <v>0</v>
      </c>
      <c r="DL33" s="7">
        <f t="shared" si="23"/>
        <v>0</v>
      </c>
      <c r="DM33" s="7">
        <f t="shared" si="23"/>
        <v>0</v>
      </c>
      <c r="DN33" s="7">
        <f t="shared" si="23"/>
        <v>0</v>
      </c>
      <c r="DO33" s="7">
        <f t="shared" si="23"/>
        <v>0</v>
      </c>
      <c r="DP33" s="7">
        <f t="shared" si="23"/>
        <v>0</v>
      </c>
      <c r="DQ33" s="7">
        <f t="shared" si="23"/>
        <v>0</v>
      </c>
      <c r="DR33" s="7">
        <f t="shared" si="23"/>
        <v>0</v>
      </c>
      <c r="DS33" s="7">
        <f t="shared" si="23"/>
        <v>0</v>
      </c>
      <c r="DT33" s="7">
        <f t="shared" si="23"/>
        <v>0</v>
      </c>
      <c r="DU33" s="7">
        <f t="shared" si="23"/>
        <v>0</v>
      </c>
      <c r="DV33" s="7">
        <f t="shared" si="23"/>
        <v>0</v>
      </c>
      <c r="DW33" s="7">
        <f t="shared" si="23"/>
        <v>1</v>
      </c>
      <c r="DX33" s="7">
        <f t="shared" si="23"/>
        <v>0</v>
      </c>
      <c r="DY33" s="7">
        <f t="shared" si="23"/>
        <v>0</v>
      </c>
      <c r="DZ33" s="7">
        <f t="shared" si="23"/>
        <v>0</v>
      </c>
      <c r="EA33" s="7">
        <f t="shared" si="23"/>
        <v>0</v>
      </c>
      <c r="EB33" s="7">
        <f t="shared" si="23"/>
        <v>0</v>
      </c>
      <c r="EC33" s="7">
        <f t="shared" si="23"/>
        <v>0</v>
      </c>
      <c r="ED33" s="7">
        <f t="shared" si="23"/>
        <v>0</v>
      </c>
      <c r="EE33" s="7">
        <f t="shared" si="23"/>
        <v>0</v>
      </c>
      <c r="EF33" s="7">
        <f t="shared" si="23"/>
        <v>0</v>
      </c>
      <c r="EG33" s="7">
        <f t="shared" si="23"/>
        <v>0</v>
      </c>
      <c r="EH33" s="7">
        <f t="shared" si="23"/>
        <v>0</v>
      </c>
      <c r="EI33" s="7">
        <f t="shared" si="23"/>
        <v>0</v>
      </c>
      <c r="EJ33" s="7">
        <f t="shared" si="23"/>
        <v>0</v>
      </c>
      <c r="EK33" s="7">
        <f t="shared" si="23"/>
        <v>0</v>
      </c>
      <c r="EL33" s="7">
        <f t="shared" si="23"/>
        <v>0</v>
      </c>
      <c r="EM33" s="7">
        <f t="shared" si="23"/>
        <v>0</v>
      </c>
      <c r="EN33" s="7">
        <f t="shared" si="23"/>
        <v>0</v>
      </c>
      <c r="EO33" s="7">
        <f t="shared" si="23"/>
        <v>0</v>
      </c>
      <c r="EP33" s="7">
        <f t="shared" si="23"/>
        <v>0</v>
      </c>
      <c r="EQ33" s="7">
        <f t="shared" si="18"/>
        <v>0</v>
      </c>
      <c r="ER33" s="7">
        <f t="shared" si="18"/>
        <v>0</v>
      </c>
    </row>
    <row r="34" spans="1:148" ht="16.5" customHeight="1" x14ac:dyDescent="0.25">
      <c r="A34" s="7">
        <v>81</v>
      </c>
      <c r="B34" s="11" t="s">
        <v>455</v>
      </c>
      <c r="C34" s="12" t="s">
        <v>454</v>
      </c>
      <c r="D34" s="23" t="s">
        <v>453</v>
      </c>
      <c r="E34" s="11" t="s">
        <v>452</v>
      </c>
      <c r="F34" s="11" t="s">
        <v>1064</v>
      </c>
      <c r="G34" s="11">
        <v>1</v>
      </c>
      <c r="H34" s="11">
        <v>2022</v>
      </c>
      <c r="I34" s="14" t="s">
        <v>858</v>
      </c>
      <c r="J34" s="7" t="str">
        <f t="shared" ref="J34:J54" si="25">IF(OR(I34="",I34="NA"),"",HYPERLINK("./PDF/"&amp;I34&amp;".pdf","PDF"))</f>
        <v>PDF</v>
      </c>
      <c r="K34" s="9" t="s">
        <v>938</v>
      </c>
      <c r="L34" s="7">
        <v>1</v>
      </c>
      <c r="M34" s="38" t="s">
        <v>1490</v>
      </c>
      <c r="N34" s="46" t="s">
        <v>1471</v>
      </c>
      <c r="O34" s="7" t="s">
        <v>1285</v>
      </c>
      <c r="P34" s="7"/>
      <c r="Q34" s="8">
        <v>1</v>
      </c>
      <c r="R34" s="5">
        <f t="shared" ref="R34:R65" si="26">SUM(S34:EO34)</f>
        <v>15</v>
      </c>
      <c r="S34" s="7">
        <f t="shared" si="5"/>
        <v>1</v>
      </c>
      <c r="T34" s="7">
        <f t="shared" si="24"/>
        <v>0</v>
      </c>
      <c r="U34" s="7">
        <f t="shared" si="24"/>
        <v>0</v>
      </c>
      <c r="V34" s="7">
        <f t="shared" si="24"/>
        <v>0</v>
      </c>
      <c r="W34" s="7">
        <f t="shared" si="24"/>
        <v>0</v>
      </c>
      <c r="X34" s="7">
        <f t="shared" si="24"/>
        <v>0</v>
      </c>
      <c r="Y34" s="7">
        <f t="shared" si="24"/>
        <v>0</v>
      </c>
      <c r="Z34" s="7">
        <f t="shared" si="24"/>
        <v>0</v>
      </c>
      <c r="AA34" s="7">
        <f t="shared" si="24"/>
        <v>0</v>
      </c>
      <c r="AB34" s="7">
        <f t="shared" si="24"/>
        <v>0</v>
      </c>
      <c r="AC34" s="7">
        <f t="shared" si="24"/>
        <v>0</v>
      </c>
      <c r="AD34" s="7">
        <f t="shared" si="24"/>
        <v>0</v>
      </c>
      <c r="AE34" s="7">
        <f t="shared" si="24"/>
        <v>0</v>
      </c>
      <c r="AF34" s="7">
        <f t="shared" si="24"/>
        <v>0</v>
      </c>
      <c r="AG34" s="7">
        <f t="shared" si="24"/>
        <v>0</v>
      </c>
      <c r="AH34" s="7">
        <f t="shared" si="24"/>
        <v>0</v>
      </c>
      <c r="AI34" s="7">
        <f t="shared" si="24"/>
        <v>0</v>
      </c>
      <c r="AJ34" s="7">
        <f t="shared" si="24"/>
        <v>0</v>
      </c>
      <c r="AK34" s="7">
        <f t="shared" si="24"/>
        <v>0</v>
      </c>
      <c r="AL34" s="7">
        <f t="shared" si="24"/>
        <v>0</v>
      </c>
      <c r="AM34" s="7">
        <f t="shared" si="24"/>
        <v>0</v>
      </c>
      <c r="AN34" s="7">
        <f t="shared" si="24"/>
        <v>0</v>
      </c>
      <c r="AO34" s="7">
        <f t="shared" si="24"/>
        <v>0</v>
      </c>
      <c r="AP34" s="7">
        <f t="shared" si="24"/>
        <v>0</v>
      </c>
      <c r="AQ34" s="7">
        <f t="shared" si="24"/>
        <v>0</v>
      </c>
      <c r="AR34" s="7">
        <f t="shared" si="24"/>
        <v>0</v>
      </c>
      <c r="AS34" s="7">
        <f t="shared" si="24"/>
        <v>0</v>
      </c>
      <c r="AT34" s="7">
        <f t="shared" si="24"/>
        <v>0</v>
      </c>
      <c r="AU34" s="7">
        <f t="shared" si="24"/>
        <v>0</v>
      </c>
      <c r="AV34" s="7">
        <f t="shared" si="24"/>
        <v>0</v>
      </c>
      <c r="AW34" s="7">
        <f t="shared" si="24"/>
        <v>0</v>
      </c>
      <c r="AX34" s="7">
        <f t="shared" si="24"/>
        <v>0</v>
      </c>
      <c r="AY34" s="7">
        <f t="shared" si="24"/>
        <v>0</v>
      </c>
      <c r="AZ34" s="7">
        <f t="shared" si="24"/>
        <v>0</v>
      </c>
      <c r="BA34" s="7">
        <f t="shared" si="24"/>
        <v>0</v>
      </c>
      <c r="BB34" s="7">
        <f t="shared" si="24"/>
        <v>0</v>
      </c>
      <c r="BC34" s="7">
        <f t="shared" si="24"/>
        <v>1</v>
      </c>
      <c r="BD34" s="7">
        <f t="shared" si="24"/>
        <v>1</v>
      </c>
      <c r="BE34" s="7">
        <f t="shared" si="24"/>
        <v>0</v>
      </c>
      <c r="BF34" s="7">
        <f t="shared" si="24"/>
        <v>0</v>
      </c>
      <c r="BG34" s="7">
        <f t="shared" si="24"/>
        <v>0</v>
      </c>
      <c r="BH34" s="7">
        <f t="shared" si="24"/>
        <v>0</v>
      </c>
      <c r="BI34" s="7">
        <f t="shared" si="24"/>
        <v>0</v>
      </c>
      <c r="BJ34" s="7">
        <f t="shared" si="24"/>
        <v>0</v>
      </c>
      <c r="BK34" s="7">
        <f t="shared" si="24"/>
        <v>0</v>
      </c>
      <c r="BL34" s="7">
        <f t="shared" si="24"/>
        <v>0</v>
      </c>
      <c r="BM34" s="7">
        <f t="shared" si="24"/>
        <v>0</v>
      </c>
      <c r="BN34" s="7">
        <f t="shared" si="24"/>
        <v>0</v>
      </c>
      <c r="BO34" s="7">
        <f t="shared" si="24"/>
        <v>0</v>
      </c>
      <c r="BP34" s="7">
        <f t="shared" si="24"/>
        <v>0</v>
      </c>
      <c r="BQ34" s="7">
        <f t="shared" si="24"/>
        <v>0</v>
      </c>
      <c r="BR34" s="7">
        <f t="shared" si="24"/>
        <v>0</v>
      </c>
      <c r="BS34" s="7">
        <f t="shared" si="24"/>
        <v>0</v>
      </c>
      <c r="BT34" s="7">
        <f t="shared" si="24"/>
        <v>0</v>
      </c>
      <c r="BU34" s="7">
        <f t="shared" si="24"/>
        <v>0</v>
      </c>
      <c r="BV34" s="7">
        <f t="shared" si="24"/>
        <v>1</v>
      </c>
      <c r="BW34" s="7">
        <f t="shared" si="24"/>
        <v>0</v>
      </c>
      <c r="BX34" s="7">
        <f t="shared" si="24"/>
        <v>0</v>
      </c>
      <c r="BY34" s="7">
        <f t="shared" si="24"/>
        <v>0</v>
      </c>
      <c r="BZ34" s="7">
        <f t="shared" si="24"/>
        <v>0</v>
      </c>
      <c r="CA34" s="7">
        <f t="shared" si="24"/>
        <v>0</v>
      </c>
      <c r="CB34" s="7">
        <f t="shared" si="24"/>
        <v>0</v>
      </c>
      <c r="CC34" s="7">
        <f t="shared" si="24"/>
        <v>0</v>
      </c>
      <c r="CD34" s="7">
        <f t="shared" si="24"/>
        <v>0</v>
      </c>
      <c r="CE34" s="7">
        <f t="shared" si="24"/>
        <v>1</v>
      </c>
      <c r="CF34" s="7">
        <f t="shared" si="23"/>
        <v>1</v>
      </c>
      <c r="CG34" s="7">
        <f t="shared" si="23"/>
        <v>1</v>
      </c>
      <c r="CH34" s="7">
        <f t="shared" si="23"/>
        <v>0</v>
      </c>
      <c r="CI34" s="7">
        <f t="shared" si="23"/>
        <v>1</v>
      </c>
      <c r="CJ34" s="7">
        <f t="shared" si="23"/>
        <v>0</v>
      </c>
      <c r="CK34" s="7">
        <f t="shared" si="23"/>
        <v>0</v>
      </c>
      <c r="CL34" s="7">
        <f t="shared" si="23"/>
        <v>0</v>
      </c>
      <c r="CM34" s="7">
        <f t="shared" si="23"/>
        <v>1</v>
      </c>
      <c r="CN34" s="7">
        <f t="shared" si="23"/>
        <v>0</v>
      </c>
      <c r="CO34" s="7">
        <f t="shared" si="23"/>
        <v>0</v>
      </c>
      <c r="CP34" s="7">
        <f t="shared" si="23"/>
        <v>0</v>
      </c>
      <c r="CQ34" s="7">
        <f t="shared" si="23"/>
        <v>0</v>
      </c>
      <c r="CR34" s="7">
        <f t="shared" si="23"/>
        <v>0</v>
      </c>
      <c r="CS34" s="7">
        <f t="shared" si="23"/>
        <v>0</v>
      </c>
      <c r="CT34" s="7">
        <f t="shared" si="23"/>
        <v>0</v>
      </c>
      <c r="CU34" s="7">
        <f t="shared" si="23"/>
        <v>0</v>
      </c>
      <c r="CV34" s="7">
        <f t="shared" si="23"/>
        <v>0</v>
      </c>
      <c r="CW34" s="7">
        <f t="shared" si="23"/>
        <v>0</v>
      </c>
      <c r="CX34" s="7">
        <f t="shared" si="23"/>
        <v>0</v>
      </c>
      <c r="CY34" s="7">
        <f t="shared" si="23"/>
        <v>0</v>
      </c>
      <c r="CZ34" s="7">
        <f t="shared" si="23"/>
        <v>0</v>
      </c>
      <c r="DA34" s="7">
        <f t="shared" si="23"/>
        <v>1</v>
      </c>
      <c r="DB34" s="7">
        <f t="shared" si="23"/>
        <v>0</v>
      </c>
      <c r="DC34" s="7">
        <f t="shared" si="23"/>
        <v>0</v>
      </c>
      <c r="DD34" s="7">
        <f t="shared" si="23"/>
        <v>1</v>
      </c>
      <c r="DE34" s="7">
        <f t="shared" si="23"/>
        <v>0</v>
      </c>
      <c r="DF34" s="7">
        <f t="shared" si="23"/>
        <v>0</v>
      </c>
      <c r="DG34" s="7">
        <f t="shared" si="23"/>
        <v>1</v>
      </c>
      <c r="DH34" s="7">
        <f t="shared" si="23"/>
        <v>1</v>
      </c>
      <c r="DI34" s="7">
        <f t="shared" si="23"/>
        <v>0</v>
      </c>
      <c r="DJ34" s="7">
        <f t="shared" si="23"/>
        <v>0</v>
      </c>
      <c r="DK34" s="7">
        <f t="shared" si="23"/>
        <v>0</v>
      </c>
      <c r="DL34" s="7">
        <f t="shared" si="23"/>
        <v>0</v>
      </c>
      <c r="DM34" s="7">
        <f t="shared" si="23"/>
        <v>0</v>
      </c>
      <c r="DN34" s="7">
        <f t="shared" si="23"/>
        <v>0</v>
      </c>
      <c r="DO34" s="7">
        <f t="shared" si="23"/>
        <v>0</v>
      </c>
      <c r="DP34" s="7">
        <f t="shared" si="23"/>
        <v>0</v>
      </c>
      <c r="DQ34" s="7">
        <f t="shared" si="23"/>
        <v>1</v>
      </c>
      <c r="DR34" s="7">
        <f t="shared" si="23"/>
        <v>1</v>
      </c>
      <c r="DS34" s="7">
        <f t="shared" si="23"/>
        <v>0</v>
      </c>
      <c r="DT34" s="7">
        <f t="shared" si="23"/>
        <v>0</v>
      </c>
      <c r="DU34" s="7">
        <f t="shared" si="23"/>
        <v>0</v>
      </c>
      <c r="DV34" s="7">
        <f t="shared" si="23"/>
        <v>0</v>
      </c>
      <c r="DW34" s="7">
        <f t="shared" si="23"/>
        <v>0</v>
      </c>
      <c r="DX34" s="7">
        <f t="shared" si="23"/>
        <v>0</v>
      </c>
      <c r="DY34" s="7">
        <f t="shared" si="23"/>
        <v>0</v>
      </c>
      <c r="DZ34" s="7">
        <f t="shared" si="23"/>
        <v>0</v>
      </c>
      <c r="EA34" s="7">
        <f t="shared" si="23"/>
        <v>0</v>
      </c>
      <c r="EB34" s="7">
        <f t="shared" si="23"/>
        <v>0</v>
      </c>
      <c r="EC34" s="7">
        <f t="shared" si="23"/>
        <v>0</v>
      </c>
      <c r="ED34" s="7">
        <f t="shared" si="23"/>
        <v>0</v>
      </c>
      <c r="EE34" s="7">
        <f t="shared" si="23"/>
        <v>0</v>
      </c>
      <c r="EF34" s="7">
        <f t="shared" si="23"/>
        <v>0</v>
      </c>
      <c r="EG34" s="7">
        <f t="shared" si="23"/>
        <v>0</v>
      </c>
      <c r="EH34" s="7">
        <f t="shared" si="23"/>
        <v>0</v>
      </c>
      <c r="EI34" s="7">
        <f t="shared" si="23"/>
        <v>0</v>
      </c>
      <c r="EJ34" s="7">
        <f t="shared" si="23"/>
        <v>0</v>
      </c>
      <c r="EK34" s="7">
        <f t="shared" si="23"/>
        <v>0</v>
      </c>
      <c r="EL34" s="7">
        <f t="shared" si="23"/>
        <v>0</v>
      </c>
      <c r="EM34" s="7">
        <f t="shared" si="23"/>
        <v>0</v>
      </c>
      <c r="EN34" s="7">
        <f t="shared" si="23"/>
        <v>0</v>
      </c>
      <c r="EO34" s="7">
        <f t="shared" si="23"/>
        <v>0</v>
      </c>
      <c r="EP34" s="7">
        <f t="shared" si="23"/>
        <v>0</v>
      </c>
      <c r="EQ34" s="7">
        <f t="shared" si="18"/>
        <v>0</v>
      </c>
      <c r="ER34" s="7">
        <f t="shared" si="18"/>
        <v>0</v>
      </c>
    </row>
    <row r="35" spans="1:148" ht="16.5" customHeight="1" x14ac:dyDescent="0.25">
      <c r="A35" s="7">
        <v>37</v>
      </c>
      <c r="B35" s="11" t="s">
        <v>630</v>
      </c>
      <c r="C35" s="12" t="s">
        <v>629</v>
      </c>
      <c r="D35" s="23" t="s">
        <v>628</v>
      </c>
      <c r="E35" s="11" t="s">
        <v>627</v>
      </c>
      <c r="F35" s="11" t="s">
        <v>1007</v>
      </c>
      <c r="G35" s="11">
        <v>1</v>
      </c>
      <c r="H35" s="11">
        <v>2024</v>
      </c>
      <c r="I35" s="14" t="s">
        <v>824</v>
      </c>
      <c r="J35" s="7" t="str">
        <f t="shared" si="25"/>
        <v>PDF</v>
      </c>
      <c r="K35" s="9" t="s">
        <v>936</v>
      </c>
      <c r="L35" s="7">
        <v>1</v>
      </c>
      <c r="M35" s="36" t="s">
        <v>1118</v>
      </c>
      <c r="N35" s="44" t="s">
        <v>1119</v>
      </c>
      <c r="O35" s="36" t="s">
        <v>1120</v>
      </c>
      <c r="P35" s="36" t="s">
        <v>1121</v>
      </c>
      <c r="Q35" s="8">
        <v>1</v>
      </c>
      <c r="R35" s="5">
        <f t="shared" si="26"/>
        <v>7</v>
      </c>
      <c r="S35" s="7">
        <f t="shared" si="5"/>
        <v>0</v>
      </c>
      <c r="T35" s="7">
        <f t="shared" si="24"/>
        <v>0</v>
      </c>
      <c r="U35" s="7">
        <f t="shared" si="24"/>
        <v>0</v>
      </c>
      <c r="V35" s="7">
        <f t="shared" si="24"/>
        <v>0</v>
      </c>
      <c r="W35" s="7">
        <f t="shared" si="24"/>
        <v>0</v>
      </c>
      <c r="X35" s="7">
        <f t="shared" si="24"/>
        <v>0</v>
      </c>
      <c r="Y35" s="7">
        <f t="shared" si="24"/>
        <v>0</v>
      </c>
      <c r="Z35" s="7">
        <f t="shared" si="24"/>
        <v>0</v>
      </c>
      <c r="AA35" s="7">
        <f t="shared" si="24"/>
        <v>0</v>
      </c>
      <c r="AB35" s="7">
        <f t="shared" si="24"/>
        <v>0</v>
      </c>
      <c r="AC35" s="7">
        <f t="shared" si="24"/>
        <v>0</v>
      </c>
      <c r="AD35" s="7">
        <f t="shared" si="24"/>
        <v>0</v>
      </c>
      <c r="AE35" s="7">
        <f t="shared" si="24"/>
        <v>0</v>
      </c>
      <c r="AF35" s="7">
        <f t="shared" si="24"/>
        <v>0</v>
      </c>
      <c r="AG35" s="7">
        <f t="shared" si="24"/>
        <v>0</v>
      </c>
      <c r="AH35" s="7">
        <f t="shared" si="24"/>
        <v>0</v>
      </c>
      <c r="AI35" s="7">
        <f t="shared" si="24"/>
        <v>0</v>
      </c>
      <c r="AJ35" s="7">
        <f t="shared" si="24"/>
        <v>0</v>
      </c>
      <c r="AK35" s="7">
        <f t="shared" si="24"/>
        <v>0</v>
      </c>
      <c r="AL35" s="7">
        <f t="shared" si="24"/>
        <v>0</v>
      </c>
      <c r="AM35" s="7">
        <f t="shared" si="24"/>
        <v>0</v>
      </c>
      <c r="AN35" s="7">
        <f t="shared" si="24"/>
        <v>0</v>
      </c>
      <c r="AO35" s="7">
        <f t="shared" si="24"/>
        <v>0</v>
      </c>
      <c r="AP35" s="7">
        <f t="shared" si="24"/>
        <v>0</v>
      </c>
      <c r="AQ35" s="7">
        <f t="shared" si="24"/>
        <v>0</v>
      </c>
      <c r="AR35" s="7">
        <f t="shared" si="24"/>
        <v>0</v>
      </c>
      <c r="AS35" s="7">
        <f t="shared" si="24"/>
        <v>0</v>
      </c>
      <c r="AT35" s="7">
        <f t="shared" si="24"/>
        <v>1</v>
      </c>
      <c r="AU35" s="7">
        <f t="shared" si="24"/>
        <v>0</v>
      </c>
      <c r="AV35" s="7">
        <f t="shared" si="24"/>
        <v>0</v>
      </c>
      <c r="AW35" s="7">
        <f t="shared" si="24"/>
        <v>0</v>
      </c>
      <c r="AX35" s="7">
        <f t="shared" si="24"/>
        <v>0</v>
      </c>
      <c r="AY35" s="7">
        <f t="shared" si="24"/>
        <v>0</v>
      </c>
      <c r="AZ35" s="7">
        <f t="shared" si="24"/>
        <v>0</v>
      </c>
      <c r="BA35" s="7">
        <f t="shared" si="24"/>
        <v>0</v>
      </c>
      <c r="BB35" s="7">
        <f t="shared" si="24"/>
        <v>0</v>
      </c>
      <c r="BC35" s="7">
        <f t="shared" si="24"/>
        <v>1</v>
      </c>
      <c r="BD35" s="7">
        <f t="shared" si="24"/>
        <v>1</v>
      </c>
      <c r="BE35" s="7">
        <f t="shared" si="24"/>
        <v>0</v>
      </c>
      <c r="BF35" s="7">
        <f t="shared" si="24"/>
        <v>0</v>
      </c>
      <c r="BG35" s="7">
        <f t="shared" si="24"/>
        <v>0</v>
      </c>
      <c r="BH35" s="7">
        <f t="shared" si="24"/>
        <v>0</v>
      </c>
      <c r="BI35" s="7">
        <f t="shared" si="24"/>
        <v>0</v>
      </c>
      <c r="BJ35" s="7">
        <f t="shared" si="24"/>
        <v>0</v>
      </c>
      <c r="BK35" s="7">
        <f t="shared" si="24"/>
        <v>0</v>
      </c>
      <c r="BL35" s="7">
        <f t="shared" si="24"/>
        <v>0</v>
      </c>
      <c r="BM35" s="7">
        <f t="shared" si="24"/>
        <v>0</v>
      </c>
      <c r="BN35" s="7">
        <f t="shared" si="24"/>
        <v>0</v>
      </c>
      <c r="BO35" s="7">
        <f t="shared" si="24"/>
        <v>0</v>
      </c>
      <c r="BP35" s="7">
        <f t="shared" si="24"/>
        <v>0</v>
      </c>
      <c r="BQ35" s="7">
        <f t="shared" si="24"/>
        <v>0</v>
      </c>
      <c r="BR35" s="7">
        <f t="shared" si="24"/>
        <v>0</v>
      </c>
      <c r="BS35" s="7">
        <f t="shared" si="24"/>
        <v>0</v>
      </c>
      <c r="BT35" s="7">
        <f t="shared" si="24"/>
        <v>0</v>
      </c>
      <c r="BU35" s="7">
        <f t="shared" si="24"/>
        <v>0</v>
      </c>
      <c r="BV35" s="7">
        <f t="shared" si="24"/>
        <v>0</v>
      </c>
      <c r="BW35" s="7">
        <f t="shared" si="24"/>
        <v>0</v>
      </c>
      <c r="BX35" s="7">
        <f t="shared" si="24"/>
        <v>0</v>
      </c>
      <c r="BY35" s="7">
        <f t="shared" si="24"/>
        <v>0</v>
      </c>
      <c r="BZ35" s="7">
        <f t="shared" si="24"/>
        <v>0</v>
      </c>
      <c r="CA35" s="7">
        <f t="shared" si="24"/>
        <v>0</v>
      </c>
      <c r="CB35" s="7">
        <f t="shared" si="24"/>
        <v>0</v>
      </c>
      <c r="CC35" s="7">
        <f t="shared" si="24"/>
        <v>0</v>
      </c>
      <c r="CD35" s="7">
        <f t="shared" si="24"/>
        <v>0</v>
      </c>
      <c r="CE35" s="7">
        <f t="shared" ref="CE35:EP38" si="27">COUNTIF($N35,"*"&amp;TRIM(CE$1)&amp;"*")</f>
        <v>1</v>
      </c>
      <c r="CF35" s="7">
        <f t="shared" si="27"/>
        <v>1</v>
      </c>
      <c r="CG35" s="7">
        <f t="shared" si="27"/>
        <v>1</v>
      </c>
      <c r="CH35" s="7">
        <f t="shared" si="27"/>
        <v>0</v>
      </c>
      <c r="CI35" s="7">
        <f t="shared" si="27"/>
        <v>0</v>
      </c>
      <c r="CJ35" s="7">
        <f t="shared" si="27"/>
        <v>0</v>
      </c>
      <c r="CK35" s="7">
        <f t="shared" si="27"/>
        <v>0</v>
      </c>
      <c r="CL35" s="7">
        <f t="shared" si="27"/>
        <v>0</v>
      </c>
      <c r="CM35" s="7">
        <f t="shared" si="27"/>
        <v>0</v>
      </c>
      <c r="CN35" s="7">
        <f t="shared" si="27"/>
        <v>0</v>
      </c>
      <c r="CO35" s="7">
        <f t="shared" si="27"/>
        <v>0</v>
      </c>
      <c r="CP35" s="7">
        <f t="shared" si="27"/>
        <v>0</v>
      </c>
      <c r="CQ35" s="7">
        <f t="shared" si="27"/>
        <v>0</v>
      </c>
      <c r="CR35" s="7">
        <f t="shared" si="27"/>
        <v>0</v>
      </c>
      <c r="CS35" s="7">
        <f t="shared" si="27"/>
        <v>0</v>
      </c>
      <c r="CT35" s="7">
        <f t="shared" si="27"/>
        <v>0</v>
      </c>
      <c r="CU35" s="7">
        <f t="shared" si="27"/>
        <v>0</v>
      </c>
      <c r="CV35" s="7">
        <f t="shared" si="27"/>
        <v>0</v>
      </c>
      <c r="CW35" s="7">
        <f t="shared" si="27"/>
        <v>0</v>
      </c>
      <c r="CX35" s="7">
        <f t="shared" si="27"/>
        <v>0</v>
      </c>
      <c r="CY35" s="7">
        <f t="shared" si="27"/>
        <v>0</v>
      </c>
      <c r="CZ35" s="7">
        <f t="shared" si="27"/>
        <v>0</v>
      </c>
      <c r="DA35" s="7">
        <f t="shared" si="27"/>
        <v>0</v>
      </c>
      <c r="DB35" s="7">
        <f t="shared" si="27"/>
        <v>0</v>
      </c>
      <c r="DC35" s="7">
        <f t="shared" si="27"/>
        <v>0</v>
      </c>
      <c r="DD35" s="7">
        <f t="shared" si="27"/>
        <v>0</v>
      </c>
      <c r="DE35" s="7">
        <f t="shared" si="27"/>
        <v>0</v>
      </c>
      <c r="DF35" s="7">
        <f t="shared" si="27"/>
        <v>0</v>
      </c>
      <c r="DG35" s="7">
        <f t="shared" si="27"/>
        <v>0</v>
      </c>
      <c r="DH35" s="7">
        <f t="shared" si="27"/>
        <v>0</v>
      </c>
      <c r="DI35" s="7">
        <f t="shared" si="27"/>
        <v>0</v>
      </c>
      <c r="DJ35" s="7">
        <f t="shared" si="27"/>
        <v>0</v>
      </c>
      <c r="DK35" s="7">
        <f t="shared" si="27"/>
        <v>0</v>
      </c>
      <c r="DL35" s="7">
        <f t="shared" si="27"/>
        <v>0</v>
      </c>
      <c r="DM35" s="7">
        <f t="shared" si="27"/>
        <v>0</v>
      </c>
      <c r="DN35" s="7">
        <f t="shared" si="27"/>
        <v>0</v>
      </c>
      <c r="DO35" s="7">
        <f t="shared" si="27"/>
        <v>0</v>
      </c>
      <c r="DP35" s="7">
        <f t="shared" si="27"/>
        <v>0</v>
      </c>
      <c r="DQ35" s="7">
        <f t="shared" si="27"/>
        <v>0</v>
      </c>
      <c r="DR35" s="7">
        <f t="shared" si="27"/>
        <v>0</v>
      </c>
      <c r="DS35" s="7">
        <f t="shared" si="27"/>
        <v>0</v>
      </c>
      <c r="DT35" s="7">
        <f t="shared" si="27"/>
        <v>0</v>
      </c>
      <c r="DU35" s="7">
        <f t="shared" si="27"/>
        <v>0</v>
      </c>
      <c r="DV35" s="7">
        <f t="shared" si="27"/>
        <v>0</v>
      </c>
      <c r="DW35" s="7">
        <f t="shared" si="27"/>
        <v>0</v>
      </c>
      <c r="DX35" s="7">
        <f t="shared" si="27"/>
        <v>0</v>
      </c>
      <c r="DY35" s="7">
        <f t="shared" si="27"/>
        <v>0</v>
      </c>
      <c r="DZ35" s="7">
        <f t="shared" si="27"/>
        <v>0</v>
      </c>
      <c r="EA35" s="7">
        <f t="shared" si="27"/>
        <v>1</v>
      </c>
      <c r="EB35" s="7">
        <f t="shared" si="27"/>
        <v>0</v>
      </c>
      <c r="EC35" s="7">
        <f t="shared" si="27"/>
        <v>0</v>
      </c>
      <c r="ED35" s="7">
        <f t="shared" si="27"/>
        <v>0</v>
      </c>
      <c r="EE35" s="7">
        <f t="shared" si="27"/>
        <v>0</v>
      </c>
      <c r="EF35" s="7">
        <f t="shared" si="27"/>
        <v>0</v>
      </c>
      <c r="EG35" s="7">
        <f t="shared" si="27"/>
        <v>0</v>
      </c>
      <c r="EH35" s="7">
        <f t="shared" si="27"/>
        <v>0</v>
      </c>
      <c r="EI35" s="7">
        <f t="shared" si="27"/>
        <v>0</v>
      </c>
      <c r="EJ35" s="7">
        <f t="shared" si="27"/>
        <v>0</v>
      </c>
      <c r="EK35" s="7">
        <f t="shared" si="27"/>
        <v>0</v>
      </c>
      <c r="EL35" s="7">
        <f t="shared" si="27"/>
        <v>0</v>
      </c>
      <c r="EM35" s="7">
        <f t="shared" si="27"/>
        <v>0</v>
      </c>
      <c r="EN35" s="7">
        <f t="shared" si="27"/>
        <v>0</v>
      </c>
      <c r="EO35" s="7">
        <f t="shared" si="27"/>
        <v>0</v>
      </c>
      <c r="EP35" s="7">
        <f t="shared" si="27"/>
        <v>0</v>
      </c>
      <c r="EQ35" s="7">
        <f t="shared" si="18"/>
        <v>0</v>
      </c>
      <c r="ER35" s="7">
        <f t="shared" si="18"/>
        <v>1</v>
      </c>
    </row>
    <row r="36" spans="1:148" ht="16.5" customHeight="1" x14ac:dyDescent="0.25">
      <c r="A36" s="7">
        <v>63</v>
      </c>
      <c r="B36" s="11" t="s">
        <v>527</v>
      </c>
      <c r="C36" s="12" t="s">
        <v>526</v>
      </c>
      <c r="D36" s="23" t="s">
        <v>525</v>
      </c>
      <c r="E36" s="11" t="s">
        <v>524</v>
      </c>
      <c r="F36" s="11" t="s">
        <v>980</v>
      </c>
      <c r="G36" s="11">
        <v>1</v>
      </c>
      <c r="H36" s="11">
        <v>2023</v>
      </c>
      <c r="I36" s="14" t="s">
        <v>844</v>
      </c>
      <c r="J36" s="7" t="str">
        <f t="shared" si="25"/>
        <v>PDF</v>
      </c>
      <c r="K36" s="9" t="s">
        <v>936</v>
      </c>
      <c r="L36" s="7">
        <v>1</v>
      </c>
      <c r="M36" s="36" t="s">
        <v>1144</v>
      </c>
      <c r="N36" s="44" t="s">
        <v>1162</v>
      </c>
      <c r="O36" s="36" t="s">
        <v>1171</v>
      </c>
      <c r="P36" s="36" t="s">
        <v>1182</v>
      </c>
      <c r="Q36" s="8">
        <v>1</v>
      </c>
      <c r="R36" s="5">
        <f t="shared" si="26"/>
        <v>10</v>
      </c>
      <c r="S36" s="7">
        <f t="shared" si="5"/>
        <v>0</v>
      </c>
      <c r="T36" s="7">
        <f t="shared" ref="T36:CE39" si="28">COUNTIF($N36,"*"&amp;TRIM(T$1)&amp;"*")</f>
        <v>0</v>
      </c>
      <c r="U36" s="7">
        <f t="shared" si="28"/>
        <v>0</v>
      </c>
      <c r="V36" s="7">
        <f t="shared" si="28"/>
        <v>0</v>
      </c>
      <c r="W36" s="7">
        <f t="shared" si="28"/>
        <v>0</v>
      </c>
      <c r="X36" s="7">
        <f t="shared" si="28"/>
        <v>0</v>
      </c>
      <c r="Y36" s="7">
        <f t="shared" si="28"/>
        <v>0</v>
      </c>
      <c r="Z36" s="7">
        <f t="shared" si="28"/>
        <v>0</v>
      </c>
      <c r="AA36" s="7">
        <f t="shared" si="28"/>
        <v>0</v>
      </c>
      <c r="AB36" s="7">
        <f t="shared" si="28"/>
        <v>0</v>
      </c>
      <c r="AC36" s="7">
        <f t="shared" si="28"/>
        <v>0</v>
      </c>
      <c r="AD36" s="7">
        <f t="shared" si="28"/>
        <v>0</v>
      </c>
      <c r="AE36" s="7">
        <f t="shared" si="28"/>
        <v>0</v>
      </c>
      <c r="AF36" s="7">
        <f t="shared" si="28"/>
        <v>0</v>
      </c>
      <c r="AG36" s="7">
        <f t="shared" si="28"/>
        <v>0</v>
      </c>
      <c r="AH36" s="7">
        <f t="shared" si="28"/>
        <v>0</v>
      </c>
      <c r="AI36" s="7">
        <f t="shared" si="28"/>
        <v>0</v>
      </c>
      <c r="AJ36" s="7">
        <f t="shared" si="28"/>
        <v>0</v>
      </c>
      <c r="AK36" s="7">
        <f t="shared" si="28"/>
        <v>0</v>
      </c>
      <c r="AL36" s="7">
        <f t="shared" si="28"/>
        <v>0</v>
      </c>
      <c r="AM36" s="7">
        <f t="shared" si="28"/>
        <v>0</v>
      </c>
      <c r="AN36" s="7">
        <f t="shared" si="28"/>
        <v>0</v>
      </c>
      <c r="AO36" s="7">
        <f t="shared" si="28"/>
        <v>0</v>
      </c>
      <c r="AP36" s="7">
        <f t="shared" si="28"/>
        <v>0</v>
      </c>
      <c r="AQ36" s="7">
        <f t="shared" si="28"/>
        <v>0</v>
      </c>
      <c r="AR36" s="7">
        <f t="shared" si="28"/>
        <v>0</v>
      </c>
      <c r="AS36" s="7">
        <f t="shared" si="28"/>
        <v>0</v>
      </c>
      <c r="AT36" s="7">
        <f t="shared" si="28"/>
        <v>1</v>
      </c>
      <c r="AU36" s="7">
        <f t="shared" si="28"/>
        <v>0</v>
      </c>
      <c r="AV36" s="7">
        <f t="shared" si="28"/>
        <v>0</v>
      </c>
      <c r="AW36" s="7">
        <f t="shared" si="28"/>
        <v>0</v>
      </c>
      <c r="AX36" s="7">
        <f t="shared" si="28"/>
        <v>0</v>
      </c>
      <c r="AY36" s="7">
        <f t="shared" si="28"/>
        <v>0</v>
      </c>
      <c r="AZ36" s="7">
        <f t="shared" si="28"/>
        <v>0</v>
      </c>
      <c r="BA36" s="7">
        <f t="shared" si="28"/>
        <v>0</v>
      </c>
      <c r="BB36" s="7">
        <f t="shared" si="28"/>
        <v>0</v>
      </c>
      <c r="BC36" s="7">
        <f t="shared" si="28"/>
        <v>0</v>
      </c>
      <c r="BD36" s="7">
        <f t="shared" si="28"/>
        <v>0</v>
      </c>
      <c r="BE36" s="7">
        <f t="shared" si="28"/>
        <v>0</v>
      </c>
      <c r="BF36" s="7">
        <f t="shared" si="28"/>
        <v>0</v>
      </c>
      <c r="BG36" s="7">
        <f t="shared" si="28"/>
        <v>0</v>
      </c>
      <c r="BH36" s="7">
        <f t="shared" si="28"/>
        <v>0</v>
      </c>
      <c r="BI36" s="7">
        <f t="shared" si="28"/>
        <v>0</v>
      </c>
      <c r="BJ36" s="7">
        <f t="shared" si="28"/>
        <v>0</v>
      </c>
      <c r="BK36" s="7">
        <f t="shared" si="28"/>
        <v>0</v>
      </c>
      <c r="BL36" s="7">
        <f t="shared" si="28"/>
        <v>0</v>
      </c>
      <c r="BM36" s="7">
        <f t="shared" si="28"/>
        <v>0</v>
      </c>
      <c r="BN36" s="7">
        <f t="shared" si="28"/>
        <v>0</v>
      </c>
      <c r="BO36" s="7">
        <f t="shared" si="28"/>
        <v>0</v>
      </c>
      <c r="BP36" s="7">
        <f t="shared" si="28"/>
        <v>0</v>
      </c>
      <c r="BQ36" s="7">
        <f t="shared" si="28"/>
        <v>0</v>
      </c>
      <c r="BR36" s="7">
        <f t="shared" si="28"/>
        <v>0</v>
      </c>
      <c r="BS36" s="7">
        <f t="shared" si="28"/>
        <v>0</v>
      </c>
      <c r="BT36" s="7">
        <f t="shared" si="28"/>
        <v>0</v>
      </c>
      <c r="BU36" s="7">
        <f t="shared" si="28"/>
        <v>0</v>
      </c>
      <c r="BV36" s="7">
        <f t="shared" si="28"/>
        <v>0</v>
      </c>
      <c r="BW36" s="7">
        <f t="shared" si="28"/>
        <v>0</v>
      </c>
      <c r="BX36" s="7">
        <f t="shared" si="28"/>
        <v>0</v>
      </c>
      <c r="BY36" s="7">
        <f t="shared" si="28"/>
        <v>0</v>
      </c>
      <c r="BZ36" s="7">
        <f t="shared" si="28"/>
        <v>0</v>
      </c>
      <c r="CA36" s="7">
        <f t="shared" si="28"/>
        <v>0</v>
      </c>
      <c r="CB36" s="7">
        <f t="shared" si="28"/>
        <v>0</v>
      </c>
      <c r="CC36" s="7">
        <f t="shared" si="28"/>
        <v>0</v>
      </c>
      <c r="CD36" s="7">
        <f t="shared" si="28"/>
        <v>0</v>
      </c>
      <c r="CE36" s="7">
        <f t="shared" si="28"/>
        <v>1</v>
      </c>
      <c r="CF36" s="7">
        <f t="shared" si="27"/>
        <v>1</v>
      </c>
      <c r="CG36" s="7">
        <f t="shared" si="27"/>
        <v>1</v>
      </c>
      <c r="CH36" s="7">
        <f t="shared" si="27"/>
        <v>0</v>
      </c>
      <c r="CI36" s="7">
        <f t="shared" si="27"/>
        <v>0</v>
      </c>
      <c r="CJ36" s="7">
        <f t="shared" si="27"/>
        <v>0</v>
      </c>
      <c r="CK36" s="7">
        <f t="shared" si="27"/>
        <v>0</v>
      </c>
      <c r="CL36" s="7">
        <f t="shared" si="27"/>
        <v>0</v>
      </c>
      <c r="CM36" s="7">
        <f t="shared" si="27"/>
        <v>0</v>
      </c>
      <c r="CN36" s="7">
        <f t="shared" si="27"/>
        <v>0</v>
      </c>
      <c r="CO36" s="7">
        <f t="shared" si="27"/>
        <v>0</v>
      </c>
      <c r="CP36" s="7">
        <f t="shared" si="27"/>
        <v>0</v>
      </c>
      <c r="CQ36" s="7">
        <f t="shared" si="27"/>
        <v>0</v>
      </c>
      <c r="CR36" s="7">
        <f t="shared" si="27"/>
        <v>0</v>
      </c>
      <c r="CS36" s="7">
        <f t="shared" si="27"/>
        <v>0</v>
      </c>
      <c r="CT36" s="7">
        <f t="shared" si="27"/>
        <v>0</v>
      </c>
      <c r="CU36" s="7">
        <f t="shared" si="27"/>
        <v>0</v>
      </c>
      <c r="CV36" s="7">
        <f t="shared" si="27"/>
        <v>0</v>
      </c>
      <c r="CW36" s="7">
        <f t="shared" si="27"/>
        <v>0</v>
      </c>
      <c r="CX36" s="7">
        <f t="shared" si="27"/>
        <v>0</v>
      </c>
      <c r="CY36" s="7">
        <f t="shared" si="27"/>
        <v>0</v>
      </c>
      <c r="CZ36" s="7">
        <f t="shared" si="27"/>
        <v>0</v>
      </c>
      <c r="DA36" s="7">
        <f t="shared" si="27"/>
        <v>1</v>
      </c>
      <c r="DB36" s="7">
        <f t="shared" si="27"/>
        <v>0</v>
      </c>
      <c r="DC36" s="7">
        <f t="shared" si="27"/>
        <v>0</v>
      </c>
      <c r="DD36" s="7">
        <f t="shared" si="27"/>
        <v>0</v>
      </c>
      <c r="DE36" s="7">
        <f t="shared" si="27"/>
        <v>0</v>
      </c>
      <c r="DF36" s="7">
        <f t="shared" si="27"/>
        <v>1</v>
      </c>
      <c r="DG36" s="7">
        <f t="shared" si="27"/>
        <v>1</v>
      </c>
      <c r="DH36" s="7">
        <f t="shared" si="27"/>
        <v>1</v>
      </c>
      <c r="DI36" s="7">
        <f t="shared" si="27"/>
        <v>0</v>
      </c>
      <c r="DJ36" s="7">
        <f t="shared" si="27"/>
        <v>0</v>
      </c>
      <c r="DK36" s="7">
        <f t="shared" si="27"/>
        <v>0</v>
      </c>
      <c r="DL36" s="7">
        <f t="shared" si="27"/>
        <v>0</v>
      </c>
      <c r="DM36" s="7">
        <f t="shared" si="27"/>
        <v>0</v>
      </c>
      <c r="DN36" s="7">
        <f t="shared" si="27"/>
        <v>0</v>
      </c>
      <c r="DO36" s="7">
        <f t="shared" si="27"/>
        <v>0</v>
      </c>
      <c r="DP36" s="7">
        <f t="shared" si="27"/>
        <v>0</v>
      </c>
      <c r="DQ36" s="7">
        <f t="shared" si="27"/>
        <v>0</v>
      </c>
      <c r="DR36" s="7">
        <f t="shared" si="27"/>
        <v>0</v>
      </c>
      <c r="DS36" s="7">
        <f t="shared" si="27"/>
        <v>0</v>
      </c>
      <c r="DT36" s="7">
        <f t="shared" si="27"/>
        <v>0</v>
      </c>
      <c r="DU36" s="7">
        <f t="shared" si="27"/>
        <v>0</v>
      </c>
      <c r="DV36" s="7">
        <f t="shared" si="27"/>
        <v>0</v>
      </c>
      <c r="DW36" s="7">
        <f t="shared" si="27"/>
        <v>0</v>
      </c>
      <c r="DX36" s="7">
        <f t="shared" si="27"/>
        <v>0</v>
      </c>
      <c r="DY36" s="7">
        <f t="shared" si="27"/>
        <v>0</v>
      </c>
      <c r="DZ36" s="7">
        <f t="shared" si="27"/>
        <v>0</v>
      </c>
      <c r="EA36" s="7">
        <f t="shared" si="27"/>
        <v>0</v>
      </c>
      <c r="EB36" s="7">
        <f t="shared" si="27"/>
        <v>0</v>
      </c>
      <c r="EC36" s="7">
        <f t="shared" si="27"/>
        <v>0</v>
      </c>
      <c r="ED36" s="7">
        <f t="shared" si="27"/>
        <v>0</v>
      </c>
      <c r="EE36" s="7">
        <f t="shared" si="27"/>
        <v>0</v>
      </c>
      <c r="EF36" s="7">
        <f t="shared" si="27"/>
        <v>0</v>
      </c>
      <c r="EG36" s="7">
        <f t="shared" si="27"/>
        <v>0</v>
      </c>
      <c r="EH36" s="7">
        <f t="shared" si="27"/>
        <v>0</v>
      </c>
      <c r="EI36" s="7">
        <f t="shared" si="27"/>
        <v>0</v>
      </c>
      <c r="EJ36" s="7">
        <f t="shared" si="27"/>
        <v>0</v>
      </c>
      <c r="EK36" s="7">
        <f t="shared" si="27"/>
        <v>0</v>
      </c>
      <c r="EL36" s="7">
        <f t="shared" si="27"/>
        <v>0</v>
      </c>
      <c r="EM36" s="7">
        <f t="shared" si="27"/>
        <v>0</v>
      </c>
      <c r="EN36" s="7">
        <f t="shared" si="27"/>
        <v>1</v>
      </c>
      <c r="EO36" s="7">
        <f t="shared" si="27"/>
        <v>1</v>
      </c>
      <c r="EP36" s="7">
        <f t="shared" si="27"/>
        <v>0</v>
      </c>
      <c r="EQ36" s="7">
        <f t="shared" si="18"/>
        <v>0</v>
      </c>
      <c r="ER36" s="7">
        <f t="shared" si="18"/>
        <v>0</v>
      </c>
    </row>
    <row r="37" spans="1:148" ht="16.5" customHeight="1" x14ac:dyDescent="0.25">
      <c r="A37" s="7">
        <v>82</v>
      </c>
      <c r="B37" s="11" t="s">
        <v>451</v>
      </c>
      <c r="C37" s="12" t="s">
        <v>450</v>
      </c>
      <c r="D37" s="23" t="s">
        <v>449</v>
      </c>
      <c r="E37" s="11" t="s">
        <v>448</v>
      </c>
      <c r="F37" s="11" t="s">
        <v>1058</v>
      </c>
      <c r="G37" s="11">
        <v>1</v>
      </c>
      <c r="H37" s="11">
        <v>2022</v>
      </c>
      <c r="I37" s="14" t="s">
        <v>859</v>
      </c>
      <c r="J37" s="7" t="str">
        <f t="shared" si="25"/>
        <v>PDF</v>
      </c>
      <c r="K37" s="9" t="s">
        <v>938</v>
      </c>
      <c r="L37" s="7">
        <v>1</v>
      </c>
      <c r="M37" s="38" t="s">
        <v>1491</v>
      </c>
      <c r="N37" s="47" t="s">
        <v>1479</v>
      </c>
      <c r="O37" s="7" t="s">
        <v>1286</v>
      </c>
      <c r="P37" s="7" t="s">
        <v>1287</v>
      </c>
      <c r="Q37" s="8">
        <v>1</v>
      </c>
      <c r="R37" s="5">
        <f t="shared" si="26"/>
        <v>7</v>
      </c>
      <c r="S37" s="7">
        <f t="shared" si="5"/>
        <v>0</v>
      </c>
      <c r="T37" s="7">
        <f t="shared" si="28"/>
        <v>0</v>
      </c>
      <c r="U37" s="7">
        <f t="shared" si="28"/>
        <v>0</v>
      </c>
      <c r="V37" s="7">
        <f t="shared" si="28"/>
        <v>0</v>
      </c>
      <c r="W37" s="7">
        <f t="shared" si="28"/>
        <v>0</v>
      </c>
      <c r="X37" s="7">
        <f t="shared" si="28"/>
        <v>0</v>
      </c>
      <c r="Y37" s="7">
        <f t="shared" si="28"/>
        <v>0</v>
      </c>
      <c r="Z37" s="7">
        <f t="shared" si="28"/>
        <v>0</v>
      </c>
      <c r="AA37" s="7">
        <f t="shared" si="28"/>
        <v>0</v>
      </c>
      <c r="AB37" s="7">
        <f t="shared" si="28"/>
        <v>0</v>
      </c>
      <c r="AC37" s="7">
        <f t="shared" si="28"/>
        <v>0</v>
      </c>
      <c r="AD37" s="7">
        <f t="shared" si="28"/>
        <v>0</v>
      </c>
      <c r="AE37" s="7">
        <f t="shared" si="28"/>
        <v>0</v>
      </c>
      <c r="AF37" s="7">
        <f t="shared" si="28"/>
        <v>0</v>
      </c>
      <c r="AG37" s="7">
        <f t="shared" si="28"/>
        <v>0</v>
      </c>
      <c r="AH37" s="7">
        <f t="shared" si="28"/>
        <v>0</v>
      </c>
      <c r="AI37" s="7">
        <f t="shared" si="28"/>
        <v>0</v>
      </c>
      <c r="AJ37" s="7">
        <f t="shared" si="28"/>
        <v>0</v>
      </c>
      <c r="AK37" s="7">
        <f t="shared" si="28"/>
        <v>0</v>
      </c>
      <c r="AL37" s="7">
        <f t="shared" si="28"/>
        <v>0</v>
      </c>
      <c r="AM37" s="7">
        <f t="shared" si="28"/>
        <v>0</v>
      </c>
      <c r="AN37" s="7">
        <f t="shared" si="28"/>
        <v>0</v>
      </c>
      <c r="AO37" s="7">
        <f t="shared" si="28"/>
        <v>0</v>
      </c>
      <c r="AP37" s="7">
        <f t="shared" si="28"/>
        <v>0</v>
      </c>
      <c r="AQ37" s="7">
        <f t="shared" si="28"/>
        <v>0</v>
      </c>
      <c r="AR37" s="7">
        <f t="shared" si="28"/>
        <v>0</v>
      </c>
      <c r="AS37" s="7">
        <f t="shared" si="28"/>
        <v>0</v>
      </c>
      <c r="AT37" s="7">
        <f t="shared" si="28"/>
        <v>0</v>
      </c>
      <c r="AU37" s="7">
        <f t="shared" si="28"/>
        <v>0</v>
      </c>
      <c r="AV37" s="7">
        <f t="shared" si="28"/>
        <v>0</v>
      </c>
      <c r="AW37" s="7">
        <f t="shared" si="28"/>
        <v>0</v>
      </c>
      <c r="AX37" s="7">
        <f t="shared" si="28"/>
        <v>0</v>
      </c>
      <c r="AY37" s="7">
        <f t="shared" si="28"/>
        <v>0</v>
      </c>
      <c r="AZ37" s="7">
        <f t="shared" si="28"/>
        <v>0</v>
      </c>
      <c r="BA37" s="7">
        <f t="shared" si="28"/>
        <v>0</v>
      </c>
      <c r="BB37" s="7">
        <f t="shared" si="28"/>
        <v>0</v>
      </c>
      <c r="BC37" s="7">
        <f t="shared" si="28"/>
        <v>0</v>
      </c>
      <c r="BD37" s="7">
        <f t="shared" si="28"/>
        <v>0</v>
      </c>
      <c r="BE37" s="7">
        <f t="shared" si="28"/>
        <v>0</v>
      </c>
      <c r="BF37" s="7">
        <f t="shared" si="28"/>
        <v>0</v>
      </c>
      <c r="BG37" s="7">
        <f t="shared" si="28"/>
        <v>0</v>
      </c>
      <c r="BH37" s="7">
        <f t="shared" si="28"/>
        <v>0</v>
      </c>
      <c r="BI37" s="7">
        <f t="shared" si="28"/>
        <v>0</v>
      </c>
      <c r="BJ37" s="7">
        <f t="shared" si="28"/>
        <v>0</v>
      </c>
      <c r="BK37" s="7">
        <f t="shared" si="28"/>
        <v>0</v>
      </c>
      <c r="BL37" s="7">
        <f t="shared" si="28"/>
        <v>0</v>
      </c>
      <c r="BM37" s="7">
        <f t="shared" si="28"/>
        <v>0</v>
      </c>
      <c r="BN37" s="7">
        <f t="shared" si="28"/>
        <v>0</v>
      </c>
      <c r="BO37" s="7">
        <f t="shared" si="28"/>
        <v>0</v>
      </c>
      <c r="BP37" s="7">
        <f t="shared" si="28"/>
        <v>0</v>
      </c>
      <c r="BQ37" s="7">
        <f t="shared" si="28"/>
        <v>0</v>
      </c>
      <c r="BR37" s="7">
        <f t="shared" si="28"/>
        <v>0</v>
      </c>
      <c r="BS37" s="7">
        <f t="shared" si="28"/>
        <v>0</v>
      </c>
      <c r="BT37" s="7">
        <f t="shared" si="28"/>
        <v>0</v>
      </c>
      <c r="BU37" s="7">
        <f t="shared" si="28"/>
        <v>0</v>
      </c>
      <c r="BV37" s="7">
        <f t="shared" si="28"/>
        <v>0</v>
      </c>
      <c r="BW37" s="7">
        <f t="shared" si="28"/>
        <v>0</v>
      </c>
      <c r="BX37" s="7">
        <f t="shared" si="28"/>
        <v>0</v>
      </c>
      <c r="BY37" s="7">
        <f t="shared" si="28"/>
        <v>0</v>
      </c>
      <c r="BZ37" s="7">
        <f t="shared" si="28"/>
        <v>0</v>
      </c>
      <c r="CA37" s="7">
        <f t="shared" si="28"/>
        <v>0</v>
      </c>
      <c r="CB37" s="7">
        <f t="shared" si="28"/>
        <v>0</v>
      </c>
      <c r="CC37" s="7">
        <f t="shared" si="28"/>
        <v>0</v>
      </c>
      <c r="CD37" s="7">
        <f t="shared" si="28"/>
        <v>0</v>
      </c>
      <c r="CE37" s="7">
        <f t="shared" si="28"/>
        <v>1</v>
      </c>
      <c r="CF37" s="7">
        <f t="shared" si="27"/>
        <v>1</v>
      </c>
      <c r="CG37" s="7">
        <f t="shared" si="27"/>
        <v>1</v>
      </c>
      <c r="CH37" s="7">
        <f t="shared" si="27"/>
        <v>1</v>
      </c>
      <c r="CI37" s="7">
        <f t="shared" si="27"/>
        <v>0</v>
      </c>
      <c r="CJ37" s="7">
        <f t="shared" si="27"/>
        <v>0</v>
      </c>
      <c r="CK37" s="7">
        <f t="shared" si="27"/>
        <v>0</v>
      </c>
      <c r="CL37" s="7">
        <f t="shared" si="27"/>
        <v>0</v>
      </c>
      <c r="CM37" s="7">
        <f t="shared" si="27"/>
        <v>0</v>
      </c>
      <c r="CN37" s="7">
        <f t="shared" si="27"/>
        <v>0</v>
      </c>
      <c r="CO37" s="7">
        <f t="shared" si="27"/>
        <v>0</v>
      </c>
      <c r="CP37" s="7">
        <f t="shared" si="27"/>
        <v>0</v>
      </c>
      <c r="CQ37" s="7">
        <f t="shared" si="27"/>
        <v>0</v>
      </c>
      <c r="CR37" s="7">
        <f t="shared" si="27"/>
        <v>0</v>
      </c>
      <c r="CS37" s="7">
        <f t="shared" si="27"/>
        <v>0</v>
      </c>
      <c r="CT37" s="7">
        <f t="shared" si="27"/>
        <v>0</v>
      </c>
      <c r="CU37" s="7">
        <f t="shared" si="27"/>
        <v>1</v>
      </c>
      <c r="CV37" s="7">
        <f t="shared" si="27"/>
        <v>0</v>
      </c>
      <c r="CW37" s="7">
        <f t="shared" si="27"/>
        <v>0</v>
      </c>
      <c r="CX37" s="7">
        <f t="shared" si="27"/>
        <v>0</v>
      </c>
      <c r="CY37" s="7">
        <f t="shared" si="27"/>
        <v>0</v>
      </c>
      <c r="CZ37" s="7">
        <f t="shared" si="27"/>
        <v>0</v>
      </c>
      <c r="DA37" s="7">
        <f t="shared" si="27"/>
        <v>0</v>
      </c>
      <c r="DB37" s="7">
        <f t="shared" si="27"/>
        <v>0</v>
      </c>
      <c r="DC37" s="7">
        <f t="shared" si="27"/>
        <v>0</v>
      </c>
      <c r="DD37" s="7">
        <f t="shared" si="27"/>
        <v>0</v>
      </c>
      <c r="DE37" s="7">
        <f t="shared" si="27"/>
        <v>0</v>
      </c>
      <c r="DF37" s="7">
        <f t="shared" si="27"/>
        <v>0</v>
      </c>
      <c r="DG37" s="7">
        <f t="shared" si="27"/>
        <v>1</v>
      </c>
      <c r="DH37" s="7">
        <f t="shared" si="27"/>
        <v>1</v>
      </c>
      <c r="DI37" s="7">
        <f t="shared" si="27"/>
        <v>0</v>
      </c>
      <c r="DJ37" s="7">
        <f t="shared" si="27"/>
        <v>0</v>
      </c>
      <c r="DK37" s="7">
        <f t="shared" si="27"/>
        <v>0</v>
      </c>
      <c r="DL37" s="7">
        <f t="shared" si="27"/>
        <v>0</v>
      </c>
      <c r="DM37" s="7">
        <f t="shared" si="27"/>
        <v>0</v>
      </c>
      <c r="DN37" s="7">
        <f t="shared" si="27"/>
        <v>0</v>
      </c>
      <c r="DO37" s="7">
        <f t="shared" si="27"/>
        <v>0</v>
      </c>
      <c r="DP37" s="7">
        <f t="shared" si="27"/>
        <v>0</v>
      </c>
      <c r="DQ37" s="7">
        <f t="shared" si="27"/>
        <v>0</v>
      </c>
      <c r="DR37" s="7">
        <f t="shared" si="27"/>
        <v>0</v>
      </c>
      <c r="DS37" s="7">
        <f t="shared" si="27"/>
        <v>0</v>
      </c>
      <c r="DT37" s="7">
        <f t="shared" si="27"/>
        <v>0</v>
      </c>
      <c r="DU37" s="7">
        <f t="shared" si="27"/>
        <v>0</v>
      </c>
      <c r="DV37" s="7">
        <f t="shared" si="27"/>
        <v>0</v>
      </c>
      <c r="DW37" s="7">
        <f t="shared" si="27"/>
        <v>0</v>
      </c>
      <c r="DX37" s="7">
        <f t="shared" si="27"/>
        <v>0</v>
      </c>
      <c r="DY37" s="7">
        <f t="shared" si="27"/>
        <v>0</v>
      </c>
      <c r="DZ37" s="7">
        <f t="shared" si="27"/>
        <v>0</v>
      </c>
      <c r="EA37" s="7">
        <f t="shared" si="27"/>
        <v>0</v>
      </c>
      <c r="EB37" s="7">
        <f t="shared" si="27"/>
        <v>0</v>
      </c>
      <c r="EC37" s="7">
        <f t="shared" si="27"/>
        <v>0</v>
      </c>
      <c r="ED37" s="7">
        <f t="shared" si="27"/>
        <v>0</v>
      </c>
      <c r="EE37" s="7">
        <f t="shared" si="27"/>
        <v>0</v>
      </c>
      <c r="EF37" s="7">
        <f t="shared" si="27"/>
        <v>0</v>
      </c>
      <c r="EG37" s="7">
        <f t="shared" si="27"/>
        <v>0</v>
      </c>
      <c r="EH37" s="7">
        <f t="shared" si="27"/>
        <v>0</v>
      </c>
      <c r="EI37" s="7">
        <f t="shared" si="27"/>
        <v>0</v>
      </c>
      <c r="EJ37" s="7">
        <f t="shared" si="27"/>
        <v>0</v>
      </c>
      <c r="EK37" s="7">
        <f t="shared" si="27"/>
        <v>0</v>
      </c>
      <c r="EL37" s="7">
        <f t="shared" si="27"/>
        <v>0</v>
      </c>
      <c r="EM37" s="7">
        <f t="shared" si="27"/>
        <v>0</v>
      </c>
      <c r="EN37" s="7">
        <f t="shared" si="27"/>
        <v>0</v>
      </c>
      <c r="EO37" s="7">
        <f t="shared" si="27"/>
        <v>0</v>
      </c>
      <c r="EP37" s="7">
        <f t="shared" si="27"/>
        <v>0</v>
      </c>
      <c r="EQ37" s="7">
        <f t="shared" si="18"/>
        <v>0</v>
      </c>
      <c r="ER37" s="7">
        <f t="shared" si="18"/>
        <v>0</v>
      </c>
    </row>
    <row r="38" spans="1:148" ht="16.5" customHeight="1" x14ac:dyDescent="0.25">
      <c r="A38" s="7">
        <v>86</v>
      </c>
      <c r="B38" s="11" t="s">
        <v>435</v>
      </c>
      <c r="C38" s="12" t="s">
        <v>434</v>
      </c>
      <c r="D38" s="23" t="s">
        <v>433</v>
      </c>
      <c r="E38" s="11" t="s">
        <v>432</v>
      </c>
      <c r="F38" s="11" t="s">
        <v>1076</v>
      </c>
      <c r="G38" s="11">
        <v>1</v>
      </c>
      <c r="H38" s="11">
        <v>2024</v>
      </c>
      <c r="I38" s="14" t="s">
        <v>863</v>
      </c>
      <c r="J38" s="7" t="str">
        <f t="shared" si="25"/>
        <v>PDF</v>
      </c>
      <c r="K38" s="9" t="s">
        <v>938</v>
      </c>
      <c r="L38" s="7">
        <v>1</v>
      </c>
      <c r="M38" s="38" t="s">
        <v>1492</v>
      </c>
      <c r="N38" s="5" t="s">
        <v>1288</v>
      </c>
      <c r="O38" s="7"/>
      <c r="P38" s="38" t="s">
        <v>1503</v>
      </c>
      <c r="Q38" s="8">
        <v>1</v>
      </c>
      <c r="R38" s="5">
        <f t="shared" si="26"/>
        <v>4</v>
      </c>
      <c r="S38" s="7">
        <f t="shared" si="5"/>
        <v>0</v>
      </c>
      <c r="T38" s="7">
        <f t="shared" si="28"/>
        <v>0</v>
      </c>
      <c r="U38" s="7">
        <f t="shared" si="28"/>
        <v>0</v>
      </c>
      <c r="V38" s="7">
        <f t="shared" si="28"/>
        <v>0</v>
      </c>
      <c r="W38" s="7">
        <f t="shared" si="28"/>
        <v>0</v>
      </c>
      <c r="X38" s="7">
        <f t="shared" si="28"/>
        <v>0</v>
      </c>
      <c r="Y38" s="7">
        <f t="shared" si="28"/>
        <v>0</v>
      </c>
      <c r="Z38" s="7">
        <f t="shared" si="28"/>
        <v>0</v>
      </c>
      <c r="AA38" s="7">
        <f t="shared" si="28"/>
        <v>0</v>
      </c>
      <c r="AB38" s="7">
        <f t="shared" si="28"/>
        <v>0</v>
      </c>
      <c r="AC38" s="7">
        <f t="shared" si="28"/>
        <v>0</v>
      </c>
      <c r="AD38" s="7">
        <f t="shared" si="28"/>
        <v>0</v>
      </c>
      <c r="AE38" s="7">
        <f t="shared" si="28"/>
        <v>0</v>
      </c>
      <c r="AF38" s="7">
        <f t="shared" si="28"/>
        <v>0</v>
      </c>
      <c r="AG38" s="7">
        <f t="shared" si="28"/>
        <v>0</v>
      </c>
      <c r="AH38" s="7">
        <f t="shared" si="28"/>
        <v>0</v>
      </c>
      <c r="AI38" s="7">
        <f t="shared" si="28"/>
        <v>0</v>
      </c>
      <c r="AJ38" s="7">
        <f t="shared" si="28"/>
        <v>0</v>
      </c>
      <c r="AK38" s="7">
        <f t="shared" si="28"/>
        <v>0</v>
      </c>
      <c r="AL38" s="7">
        <f t="shared" si="28"/>
        <v>0</v>
      </c>
      <c r="AM38" s="7">
        <f t="shared" si="28"/>
        <v>0</v>
      </c>
      <c r="AN38" s="7">
        <f t="shared" si="28"/>
        <v>0</v>
      </c>
      <c r="AO38" s="7">
        <f t="shared" si="28"/>
        <v>0</v>
      </c>
      <c r="AP38" s="7">
        <f t="shared" si="28"/>
        <v>0</v>
      </c>
      <c r="AQ38" s="7">
        <f t="shared" si="28"/>
        <v>0</v>
      </c>
      <c r="AR38" s="7">
        <f t="shared" si="28"/>
        <v>0</v>
      </c>
      <c r="AS38" s="7">
        <f t="shared" si="28"/>
        <v>0</v>
      </c>
      <c r="AT38" s="7">
        <f t="shared" si="28"/>
        <v>0</v>
      </c>
      <c r="AU38" s="7">
        <f t="shared" si="28"/>
        <v>0</v>
      </c>
      <c r="AV38" s="7">
        <f t="shared" si="28"/>
        <v>0</v>
      </c>
      <c r="AW38" s="7">
        <f t="shared" si="28"/>
        <v>0</v>
      </c>
      <c r="AX38" s="7">
        <f t="shared" si="28"/>
        <v>0</v>
      </c>
      <c r="AY38" s="7">
        <f t="shared" si="28"/>
        <v>0</v>
      </c>
      <c r="AZ38" s="7">
        <f t="shared" si="28"/>
        <v>1</v>
      </c>
      <c r="BA38" s="7">
        <f t="shared" si="28"/>
        <v>0</v>
      </c>
      <c r="BB38" s="7">
        <f t="shared" si="28"/>
        <v>0</v>
      </c>
      <c r="BC38" s="7">
        <f t="shared" si="28"/>
        <v>0</v>
      </c>
      <c r="BD38" s="7">
        <f t="shared" si="28"/>
        <v>0</v>
      </c>
      <c r="BE38" s="7">
        <f t="shared" si="28"/>
        <v>0</v>
      </c>
      <c r="BF38" s="7">
        <f t="shared" si="28"/>
        <v>0</v>
      </c>
      <c r="BG38" s="7">
        <f t="shared" si="28"/>
        <v>0</v>
      </c>
      <c r="BH38" s="7">
        <f t="shared" si="28"/>
        <v>0</v>
      </c>
      <c r="BI38" s="7">
        <f t="shared" si="28"/>
        <v>0</v>
      </c>
      <c r="BJ38" s="7">
        <f t="shared" si="28"/>
        <v>0</v>
      </c>
      <c r="BK38" s="7">
        <f t="shared" si="28"/>
        <v>0</v>
      </c>
      <c r="BL38" s="7">
        <f t="shared" si="28"/>
        <v>0</v>
      </c>
      <c r="BM38" s="7">
        <f t="shared" si="28"/>
        <v>0</v>
      </c>
      <c r="BN38" s="7">
        <f t="shared" si="28"/>
        <v>0</v>
      </c>
      <c r="BO38" s="7">
        <f t="shared" si="28"/>
        <v>0</v>
      </c>
      <c r="BP38" s="7">
        <f t="shared" si="28"/>
        <v>0</v>
      </c>
      <c r="BQ38" s="7">
        <f t="shared" si="28"/>
        <v>0</v>
      </c>
      <c r="BR38" s="7">
        <f t="shared" si="28"/>
        <v>0</v>
      </c>
      <c r="BS38" s="7">
        <f t="shared" si="28"/>
        <v>0</v>
      </c>
      <c r="BT38" s="7">
        <f t="shared" si="28"/>
        <v>0</v>
      </c>
      <c r="BU38" s="7">
        <f t="shared" si="28"/>
        <v>0</v>
      </c>
      <c r="BV38" s="7">
        <f t="shared" si="28"/>
        <v>0</v>
      </c>
      <c r="BW38" s="7">
        <f t="shared" si="28"/>
        <v>0</v>
      </c>
      <c r="BX38" s="7">
        <f t="shared" si="28"/>
        <v>0</v>
      </c>
      <c r="BY38" s="7">
        <f t="shared" si="28"/>
        <v>0</v>
      </c>
      <c r="BZ38" s="7">
        <f t="shared" si="28"/>
        <v>0</v>
      </c>
      <c r="CA38" s="7">
        <f t="shared" si="28"/>
        <v>0</v>
      </c>
      <c r="CB38" s="7">
        <f t="shared" si="28"/>
        <v>0</v>
      </c>
      <c r="CC38" s="7">
        <f t="shared" si="28"/>
        <v>0</v>
      </c>
      <c r="CD38" s="7">
        <f t="shared" si="28"/>
        <v>0</v>
      </c>
      <c r="CE38" s="7">
        <f t="shared" si="28"/>
        <v>0</v>
      </c>
      <c r="CF38" s="7">
        <f t="shared" si="27"/>
        <v>0</v>
      </c>
      <c r="CG38" s="7">
        <f t="shared" si="27"/>
        <v>0</v>
      </c>
      <c r="CH38" s="7">
        <f t="shared" si="27"/>
        <v>0</v>
      </c>
      <c r="CI38" s="7">
        <f t="shared" si="27"/>
        <v>0</v>
      </c>
      <c r="CJ38" s="7">
        <f t="shared" si="27"/>
        <v>0</v>
      </c>
      <c r="CK38" s="7">
        <f t="shared" si="27"/>
        <v>0</v>
      </c>
      <c r="CL38" s="7">
        <f t="shared" si="27"/>
        <v>0</v>
      </c>
      <c r="CM38" s="7">
        <f t="shared" si="27"/>
        <v>1</v>
      </c>
      <c r="CN38" s="7">
        <f t="shared" si="27"/>
        <v>0</v>
      </c>
      <c r="CO38" s="7">
        <f t="shared" si="27"/>
        <v>0</v>
      </c>
      <c r="CP38" s="7">
        <f t="shared" si="27"/>
        <v>0</v>
      </c>
      <c r="CQ38" s="7">
        <f t="shared" si="27"/>
        <v>0</v>
      </c>
      <c r="CR38" s="7">
        <f t="shared" si="27"/>
        <v>0</v>
      </c>
      <c r="CS38" s="7">
        <f t="shared" si="27"/>
        <v>0</v>
      </c>
      <c r="CT38" s="7">
        <f t="shared" si="27"/>
        <v>0</v>
      </c>
      <c r="CU38" s="7">
        <f t="shared" si="27"/>
        <v>0</v>
      </c>
      <c r="CV38" s="7">
        <f t="shared" si="27"/>
        <v>0</v>
      </c>
      <c r="CW38" s="7">
        <f t="shared" si="27"/>
        <v>0</v>
      </c>
      <c r="CX38" s="7">
        <f t="shared" si="27"/>
        <v>0</v>
      </c>
      <c r="CY38" s="7">
        <f t="shared" si="27"/>
        <v>0</v>
      </c>
      <c r="CZ38" s="7">
        <f t="shared" si="27"/>
        <v>0</v>
      </c>
      <c r="DA38" s="7">
        <f t="shared" si="27"/>
        <v>1</v>
      </c>
      <c r="DB38" s="7">
        <f t="shared" si="27"/>
        <v>0</v>
      </c>
      <c r="DC38" s="7">
        <f t="shared" si="27"/>
        <v>0</v>
      </c>
      <c r="DD38" s="7">
        <f t="shared" si="27"/>
        <v>1</v>
      </c>
      <c r="DE38" s="7">
        <f t="shared" si="27"/>
        <v>0</v>
      </c>
      <c r="DF38" s="7">
        <f t="shared" si="27"/>
        <v>0</v>
      </c>
      <c r="DG38" s="7">
        <f t="shared" si="27"/>
        <v>0</v>
      </c>
      <c r="DH38" s="7">
        <f t="shared" si="27"/>
        <v>0</v>
      </c>
      <c r="DI38" s="7">
        <f t="shared" si="27"/>
        <v>0</v>
      </c>
      <c r="DJ38" s="7">
        <f t="shared" si="27"/>
        <v>0</v>
      </c>
      <c r="DK38" s="7">
        <f t="shared" si="27"/>
        <v>0</v>
      </c>
      <c r="DL38" s="7">
        <f t="shared" si="27"/>
        <v>0</v>
      </c>
      <c r="DM38" s="7">
        <f t="shared" si="27"/>
        <v>0</v>
      </c>
      <c r="DN38" s="7">
        <f t="shared" si="27"/>
        <v>0</v>
      </c>
      <c r="DO38" s="7">
        <f t="shared" si="27"/>
        <v>0</v>
      </c>
      <c r="DP38" s="7">
        <f t="shared" si="27"/>
        <v>0</v>
      </c>
      <c r="DQ38" s="7">
        <f t="shared" si="27"/>
        <v>0</v>
      </c>
      <c r="DR38" s="7">
        <f t="shared" si="27"/>
        <v>0</v>
      </c>
      <c r="DS38" s="7">
        <f t="shared" si="27"/>
        <v>0</v>
      </c>
      <c r="DT38" s="7">
        <f t="shared" si="27"/>
        <v>0</v>
      </c>
      <c r="DU38" s="7">
        <f t="shared" si="27"/>
        <v>0</v>
      </c>
      <c r="DV38" s="7">
        <f t="shared" si="27"/>
        <v>0</v>
      </c>
      <c r="DW38" s="7">
        <f t="shared" si="27"/>
        <v>0</v>
      </c>
      <c r="DX38" s="7">
        <f t="shared" si="27"/>
        <v>0</v>
      </c>
      <c r="DY38" s="7">
        <f t="shared" si="27"/>
        <v>0</v>
      </c>
      <c r="DZ38" s="7">
        <f t="shared" si="27"/>
        <v>0</v>
      </c>
      <c r="EA38" s="7">
        <f t="shared" si="27"/>
        <v>0</v>
      </c>
      <c r="EB38" s="7">
        <f t="shared" si="27"/>
        <v>0</v>
      </c>
      <c r="EC38" s="7">
        <f t="shared" si="27"/>
        <v>0</v>
      </c>
      <c r="ED38" s="7">
        <f t="shared" si="27"/>
        <v>0</v>
      </c>
      <c r="EE38" s="7">
        <f t="shared" si="27"/>
        <v>0</v>
      </c>
      <c r="EF38" s="7">
        <f t="shared" si="27"/>
        <v>0</v>
      </c>
      <c r="EG38" s="7">
        <f t="shared" si="27"/>
        <v>0</v>
      </c>
      <c r="EH38" s="7">
        <f t="shared" si="27"/>
        <v>0</v>
      </c>
      <c r="EI38" s="7">
        <f t="shared" si="27"/>
        <v>0</v>
      </c>
      <c r="EJ38" s="7">
        <f t="shared" si="27"/>
        <v>0</v>
      </c>
      <c r="EK38" s="7">
        <f t="shared" si="27"/>
        <v>0</v>
      </c>
      <c r="EL38" s="7">
        <f t="shared" si="27"/>
        <v>0</v>
      </c>
      <c r="EM38" s="7">
        <f t="shared" si="27"/>
        <v>0</v>
      </c>
      <c r="EN38" s="7">
        <f t="shared" si="27"/>
        <v>0</v>
      </c>
      <c r="EO38" s="7">
        <f t="shared" si="27"/>
        <v>0</v>
      </c>
      <c r="EP38" s="7">
        <f t="shared" si="27"/>
        <v>0</v>
      </c>
      <c r="EQ38" s="7">
        <f t="shared" ref="EQ38:ER53" si="29">COUNTIF($N38,"*"&amp;TRIM(EQ$1)&amp;"*")</f>
        <v>0</v>
      </c>
      <c r="ER38" s="7">
        <f t="shared" si="29"/>
        <v>0</v>
      </c>
    </row>
    <row r="39" spans="1:148" ht="16.5" customHeight="1" x14ac:dyDescent="0.25">
      <c r="A39" s="7">
        <v>50</v>
      </c>
      <c r="B39" s="11" t="s">
        <v>579</v>
      </c>
      <c r="C39" s="12" t="s">
        <v>578</v>
      </c>
      <c r="D39" s="23" t="s">
        <v>577</v>
      </c>
      <c r="E39" s="11" t="s">
        <v>576</v>
      </c>
      <c r="F39" s="11" t="s">
        <v>964</v>
      </c>
      <c r="G39" s="11">
        <v>1</v>
      </c>
      <c r="H39" s="11">
        <v>2023</v>
      </c>
      <c r="I39" s="14" t="s">
        <v>832</v>
      </c>
      <c r="J39" s="7" t="str">
        <f t="shared" si="25"/>
        <v>PDF</v>
      </c>
      <c r="K39" s="9" t="s">
        <v>936</v>
      </c>
      <c r="L39" s="7">
        <v>1</v>
      </c>
      <c r="M39" s="36" t="s">
        <v>1135</v>
      </c>
      <c r="N39" s="44" t="s">
        <v>1151</v>
      </c>
      <c r="O39" s="36" t="s">
        <v>1152</v>
      </c>
      <c r="P39" s="36" t="s">
        <v>1153</v>
      </c>
      <c r="Q39" s="8">
        <v>1</v>
      </c>
      <c r="R39" s="5">
        <f t="shared" si="26"/>
        <v>8</v>
      </c>
      <c r="S39" s="7">
        <f t="shared" si="5"/>
        <v>0</v>
      </c>
      <c r="T39" s="7">
        <f t="shared" si="28"/>
        <v>0</v>
      </c>
      <c r="U39" s="7">
        <f t="shared" si="28"/>
        <v>0</v>
      </c>
      <c r="V39" s="7">
        <f t="shared" si="28"/>
        <v>0</v>
      </c>
      <c r="W39" s="7">
        <f t="shared" si="28"/>
        <v>0</v>
      </c>
      <c r="X39" s="7">
        <f t="shared" si="28"/>
        <v>0</v>
      </c>
      <c r="Y39" s="7">
        <f t="shared" si="28"/>
        <v>0</v>
      </c>
      <c r="Z39" s="7">
        <f t="shared" si="28"/>
        <v>0</v>
      </c>
      <c r="AA39" s="7">
        <f t="shared" si="28"/>
        <v>0</v>
      </c>
      <c r="AB39" s="7">
        <f t="shared" si="28"/>
        <v>0</v>
      </c>
      <c r="AC39" s="7">
        <f t="shared" si="28"/>
        <v>0</v>
      </c>
      <c r="AD39" s="7">
        <f t="shared" si="28"/>
        <v>0</v>
      </c>
      <c r="AE39" s="7">
        <f t="shared" si="28"/>
        <v>0</v>
      </c>
      <c r="AF39" s="7">
        <f t="shared" si="28"/>
        <v>0</v>
      </c>
      <c r="AG39" s="7">
        <f t="shared" si="28"/>
        <v>0</v>
      </c>
      <c r="AH39" s="7">
        <f t="shared" si="28"/>
        <v>0</v>
      </c>
      <c r="AI39" s="7">
        <f t="shared" si="28"/>
        <v>0</v>
      </c>
      <c r="AJ39" s="7">
        <f t="shared" si="28"/>
        <v>0</v>
      </c>
      <c r="AK39" s="7">
        <f t="shared" si="28"/>
        <v>0</v>
      </c>
      <c r="AL39" s="7">
        <f t="shared" si="28"/>
        <v>0</v>
      </c>
      <c r="AM39" s="7">
        <f t="shared" si="28"/>
        <v>0</v>
      </c>
      <c r="AN39" s="7">
        <f t="shared" si="28"/>
        <v>1</v>
      </c>
      <c r="AO39" s="7">
        <f t="shared" si="28"/>
        <v>0</v>
      </c>
      <c r="AP39" s="7">
        <f t="shared" si="28"/>
        <v>0</v>
      </c>
      <c r="AQ39" s="7">
        <f t="shared" si="28"/>
        <v>0</v>
      </c>
      <c r="AR39" s="7">
        <f t="shared" si="28"/>
        <v>0</v>
      </c>
      <c r="AS39" s="7">
        <f t="shared" si="28"/>
        <v>0</v>
      </c>
      <c r="AT39" s="7">
        <f t="shared" si="28"/>
        <v>1</v>
      </c>
      <c r="AU39" s="7">
        <f t="shared" si="28"/>
        <v>0</v>
      </c>
      <c r="AV39" s="7">
        <f t="shared" si="28"/>
        <v>0</v>
      </c>
      <c r="AW39" s="7">
        <f t="shared" si="28"/>
        <v>0</v>
      </c>
      <c r="AX39" s="7">
        <f t="shared" si="28"/>
        <v>0</v>
      </c>
      <c r="AY39" s="7">
        <f t="shared" si="28"/>
        <v>0</v>
      </c>
      <c r="AZ39" s="7">
        <f t="shared" si="28"/>
        <v>0</v>
      </c>
      <c r="BA39" s="7">
        <f t="shared" si="28"/>
        <v>0</v>
      </c>
      <c r="BB39" s="7">
        <f t="shared" si="28"/>
        <v>0</v>
      </c>
      <c r="BC39" s="7">
        <f t="shared" si="28"/>
        <v>0</v>
      </c>
      <c r="BD39" s="7">
        <f t="shared" si="28"/>
        <v>0</v>
      </c>
      <c r="BE39" s="7">
        <f t="shared" si="28"/>
        <v>0</v>
      </c>
      <c r="BF39" s="7">
        <f t="shared" si="28"/>
        <v>0</v>
      </c>
      <c r="BG39" s="7">
        <f t="shared" si="28"/>
        <v>0</v>
      </c>
      <c r="BH39" s="7">
        <f t="shared" si="28"/>
        <v>0</v>
      </c>
      <c r="BI39" s="7">
        <f t="shared" si="28"/>
        <v>0</v>
      </c>
      <c r="BJ39" s="7">
        <f t="shared" si="28"/>
        <v>0</v>
      </c>
      <c r="BK39" s="7">
        <f t="shared" si="28"/>
        <v>0</v>
      </c>
      <c r="BL39" s="7">
        <f t="shared" si="28"/>
        <v>0</v>
      </c>
      <c r="BM39" s="7">
        <f t="shared" si="28"/>
        <v>0</v>
      </c>
      <c r="BN39" s="7">
        <f t="shared" si="28"/>
        <v>0</v>
      </c>
      <c r="BO39" s="7">
        <f t="shared" si="28"/>
        <v>0</v>
      </c>
      <c r="BP39" s="7">
        <f t="shared" si="28"/>
        <v>1</v>
      </c>
      <c r="BQ39" s="7">
        <f t="shared" si="28"/>
        <v>0</v>
      </c>
      <c r="BR39" s="7">
        <f t="shared" si="28"/>
        <v>0</v>
      </c>
      <c r="BS39" s="7">
        <f t="shared" si="28"/>
        <v>0</v>
      </c>
      <c r="BT39" s="7">
        <f t="shared" si="28"/>
        <v>0</v>
      </c>
      <c r="BU39" s="7">
        <f t="shared" si="28"/>
        <v>0</v>
      </c>
      <c r="BV39" s="7">
        <f t="shared" si="28"/>
        <v>0</v>
      </c>
      <c r="BW39" s="7">
        <f t="shared" si="28"/>
        <v>0</v>
      </c>
      <c r="BX39" s="7">
        <f t="shared" si="28"/>
        <v>0</v>
      </c>
      <c r="BY39" s="7">
        <f t="shared" si="28"/>
        <v>0</v>
      </c>
      <c r="BZ39" s="7">
        <f t="shared" si="28"/>
        <v>0</v>
      </c>
      <c r="CA39" s="7">
        <f t="shared" si="28"/>
        <v>0</v>
      </c>
      <c r="CB39" s="7">
        <f t="shared" si="28"/>
        <v>0</v>
      </c>
      <c r="CC39" s="7">
        <f t="shared" si="28"/>
        <v>0</v>
      </c>
      <c r="CD39" s="7">
        <f t="shared" si="28"/>
        <v>0</v>
      </c>
      <c r="CE39" s="7">
        <f t="shared" ref="CE39:EP42" si="30">COUNTIF($N39,"*"&amp;TRIM(CE$1)&amp;"*")</f>
        <v>0</v>
      </c>
      <c r="CF39" s="7">
        <f t="shared" si="30"/>
        <v>0</v>
      </c>
      <c r="CG39" s="7">
        <f t="shared" si="30"/>
        <v>0</v>
      </c>
      <c r="CH39" s="7">
        <f t="shared" si="30"/>
        <v>0</v>
      </c>
      <c r="CI39" s="7">
        <f t="shared" si="30"/>
        <v>0</v>
      </c>
      <c r="CJ39" s="7">
        <f t="shared" si="30"/>
        <v>0</v>
      </c>
      <c r="CK39" s="7">
        <f t="shared" si="30"/>
        <v>0</v>
      </c>
      <c r="CL39" s="7">
        <f t="shared" si="30"/>
        <v>0</v>
      </c>
      <c r="CM39" s="7">
        <f t="shared" si="30"/>
        <v>0</v>
      </c>
      <c r="CN39" s="7">
        <f t="shared" si="30"/>
        <v>0</v>
      </c>
      <c r="CO39" s="7">
        <f t="shared" si="30"/>
        <v>0</v>
      </c>
      <c r="CP39" s="7">
        <f t="shared" si="30"/>
        <v>0</v>
      </c>
      <c r="CQ39" s="7">
        <f t="shared" si="30"/>
        <v>0</v>
      </c>
      <c r="CR39" s="7">
        <f t="shared" si="30"/>
        <v>0</v>
      </c>
      <c r="CS39" s="7">
        <f t="shared" si="30"/>
        <v>0</v>
      </c>
      <c r="CT39" s="7">
        <f t="shared" si="30"/>
        <v>0</v>
      </c>
      <c r="CU39" s="7">
        <f t="shared" si="30"/>
        <v>0</v>
      </c>
      <c r="CV39" s="7">
        <f t="shared" si="30"/>
        <v>0</v>
      </c>
      <c r="CW39" s="7">
        <f t="shared" si="30"/>
        <v>0</v>
      </c>
      <c r="CX39" s="7">
        <f t="shared" si="30"/>
        <v>0</v>
      </c>
      <c r="CY39" s="7">
        <f t="shared" si="30"/>
        <v>0</v>
      </c>
      <c r="CZ39" s="7">
        <f t="shared" si="30"/>
        <v>0</v>
      </c>
      <c r="DA39" s="7">
        <f t="shared" si="30"/>
        <v>0</v>
      </c>
      <c r="DB39" s="7">
        <f t="shared" si="30"/>
        <v>0</v>
      </c>
      <c r="DC39" s="7">
        <f t="shared" si="30"/>
        <v>0</v>
      </c>
      <c r="DD39" s="7">
        <f t="shared" si="30"/>
        <v>1</v>
      </c>
      <c r="DE39" s="7">
        <f t="shared" si="30"/>
        <v>0</v>
      </c>
      <c r="DF39" s="7">
        <f t="shared" si="30"/>
        <v>0</v>
      </c>
      <c r="DG39" s="7">
        <f t="shared" si="30"/>
        <v>0</v>
      </c>
      <c r="DH39" s="7">
        <f t="shared" si="30"/>
        <v>0</v>
      </c>
      <c r="DI39" s="7">
        <f t="shared" si="30"/>
        <v>1</v>
      </c>
      <c r="DJ39" s="7">
        <f t="shared" si="30"/>
        <v>0</v>
      </c>
      <c r="DK39" s="7">
        <f t="shared" si="30"/>
        <v>0</v>
      </c>
      <c r="DL39" s="7">
        <f t="shared" si="30"/>
        <v>0</v>
      </c>
      <c r="DM39" s="7">
        <f t="shared" si="30"/>
        <v>0</v>
      </c>
      <c r="DN39" s="7">
        <f t="shared" si="30"/>
        <v>0</v>
      </c>
      <c r="DO39" s="7">
        <f t="shared" si="30"/>
        <v>0</v>
      </c>
      <c r="DP39" s="7">
        <f t="shared" si="30"/>
        <v>0</v>
      </c>
      <c r="DQ39" s="7">
        <f t="shared" si="30"/>
        <v>0</v>
      </c>
      <c r="DR39" s="7">
        <f t="shared" si="30"/>
        <v>0</v>
      </c>
      <c r="DS39" s="7">
        <f t="shared" si="30"/>
        <v>0</v>
      </c>
      <c r="DT39" s="7">
        <f t="shared" si="30"/>
        <v>0</v>
      </c>
      <c r="DU39" s="7">
        <f t="shared" si="30"/>
        <v>0</v>
      </c>
      <c r="DV39" s="7">
        <f t="shared" si="30"/>
        <v>0</v>
      </c>
      <c r="DW39" s="7">
        <f t="shared" si="30"/>
        <v>0</v>
      </c>
      <c r="DX39" s="7">
        <f t="shared" si="30"/>
        <v>0</v>
      </c>
      <c r="DY39" s="7">
        <f t="shared" si="30"/>
        <v>0</v>
      </c>
      <c r="DZ39" s="7">
        <f t="shared" si="30"/>
        <v>0</v>
      </c>
      <c r="EA39" s="7">
        <f t="shared" si="30"/>
        <v>0</v>
      </c>
      <c r="EB39" s="7">
        <f t="shared" si="30"/>
        <v>0</v>
      </c>
      <c r="EC39" s="7">
        <f t="shared" si="30"/>
        <v>1</v>
      </c>
      <c r="ED39" s="7">
        <f t="shared" si="30"/>
        <v>0</v>
      </c>
      <c r="EE39" s="7">
        <f t="shared" si="30"/>
        <v>0</v>
      </c>
      <c r="EF39" s="7">
        <f t="shared" si="30"/>
        <v>0</v>
      </c>
      <c r="EG39" s="7">
        <f t="shared" si="30"/>
        <v>0</v>
      </c>
      <c r="EH39" s="7">
        <f t="shared" si="30"/>
        <v>0</v>
      </c>
      <c r="EI39" s="7">
        <f t="shared" si="30"/>
        <v>0</v>
      </c>
      <c r="EJ39" s="7">
        <f t="shared" si="30"/>
        <v>0</v>
      </c>
      <c r="EK39" s="7">
        <f t="shared" si="30"/>
        <v>0</v>
      </c>
      <c r="EL39" s="7">
        <f t="shared" si="30"/>
        <v>0</v>
      </c>
      <c r="EM39" s="7">
        <f t="shared" si="30"/>
        <v>0</v>
      </c>
      <c r="EN39" s="7">
        <f t="shared" si="30"/>
        <v>1</v>
      </c>
      <c r="EO39" s="7">
        <f t="shared" si="30"/>
        <v>1</v>
      </c>
      <c r="EP39" s="7">
        <f t="shared" si="30"/>
        <v>0</v>
      </c>
      <c r="EQ39" s="7">
        <f t="shared" si="29"/>
        <v>0</v>
      </c>
      <c r="ER39" s="7">
        <f t="shared" si="29"/>
        <v>0</v>
      </c>
    </row>
    <row r="40" spans="1:148" ht="16.5" customHeight="1" x14ac:dyDescent="0.25">
      <c r="A40" s="7">
        <v>99</v>
      </c>
      <c r="B40" s="11" t="s">
        <v>384</v>
      </c>
      <c r="C40" s="12" t="s">
        <v>383</v>
      </c>
      <c r="D40" s="23" t="s">
        <v>382</v>
      </c>
      <c r="E40" s="11" t="s">
        <v>381</v>
      </c>
      <c r="F40" s="11" t="s">
        <v>1032</v>
      </c>
      <c r="G40" s="11">
        <v>1</v>
      </c>
      <c r="H40" s="11">
        <v>2022</v>
      </c>
      <c r="I40" s="14" t="s">
        <v>872</v>
      </c>
      <c r="J40" s="7" t="str">
        <f t="shared" si="25"/>
        <v>PDF</v>
      </c>
      <c r="K40" s="9" t="s">
        <v>938</v>
      </c>
      <c r="L40" s="7">
        <v>1</v>
      </c>
      <c r="M40" s="38" t="s">
        <v>1495</v>
      </c>
      <c r="N40" s="5" t="s">
        <v>939</v>
      </c>
      <c r="O40" s="7" t="s">
        <v>1298</v>
      </c>
      <c r="P40" s="38" t="s">
        <v>1504</v>
      </c>
      <c r="Q40" s="8">
        <v>1</v>
      </c>
      <c r="R40" s="5">
        <f t="shared" si="26"/>
        <v>9</v>
      </c>
      <c r="S40" s="7">
        <f t="shared" si="5"/>
        <v>0</v>
      </c>
      <c r="T40" s="7">
        <f t="shared" ref="T40:CE43" si="31">COUNTIF($N40,"*"&amp;TRIM(T$1)&amp;"*")</f>
        <v>0</v>
      </c>
      <c r="U40" s="7">
        <f t="shared" si="31"/>
        <v>0</v>
      </c>
      <c r="V40" s="7">
        <f t="shared" si="31"/>
        <v>0</v>
      </c>
      <c r="W40" s="7">
        <f t="shared" si="31"/>
        <v>0</v>
      </c>
      <c r="X40" s="7">
        <f t="shared" si="31"/>
        <v>0</v>
      </c>
      <c r="Y40" s="7">
        <f t="shared" si="31"/>
        <v>0</v>
      </c>
      <c r="Z40" s="7">
        <f t="shared" si="31"/>
        <v>0</v>
      </c>
      <c r="AA40" s="7">
        <f t="shared" si="31"/>
        <v>0</v>
      </c>
      <c r="AB40" s="7">
        <f t="shared" si="31"/>
        <v>0</v>
      </c>
      <c r="AC40" s="7">
        <f t="shared" si="31"/>
        <v>0</v>
      </c>
      <c r="AD40" s="7">
        <f t="shared" si="31"/>
        <v>0</v>
      </c>
      <c r="AE40" s="7">
        <f t="shared" si="31"/>
        <v>0</v>
      </c>
      <c r="AF40" s="7">
        <f t="shared" si="31"/>
        <v>0</v>
      </c>
      <c r="AG40" s="7">
        <f t="shared" si="31"/>
        <v>0</v>
      </c>
      <c r="AH40" s="7">
        <f t="shared" si="31"/>
        <v>0</v>
      </c>
      <c r="AI40" s="7">
        <f t="shared" si="31"/>
        <v>0</v>
      </c>
      <c r="AJ40" s="7">
        <f t="shared" si="31"/>
        <v>0</v>
      </c>
      <c r="AK40" s="7">
        <f t="shared" si="31"/>
        <v>0</v>
      </c>
      <c r="AL40" s="7">
        <f t="shared" si="31"/>
        <v>0</v>
      </c>
      <c r="AM40" s="7">
        <f t="shared" si="31"/>
        <v>0</v>
      </c>
      <c r="AN40" s="7">
        <f t="shared" si="31"/>
        <v>0</v>
      </c>
      <c r="AO40" s="7">
        <f t="shared" si="31"/>
        <v>0</v>
      </c>
      <c r="AP40" s="7">
        <f t="shared" si="31"/>
        <v>0</v>
      </c>
      <c r="AQ40" s="7">
        <f t="shared" si="31"/>
        <v>0</v>
      </c>
      <c r="AR40" s="7">
        <f t="shared" si="31"/>
        <v>0</v>
      </c>
      <c r="AS40" s="7">
        <f t="shared" si="31"/>
        <v>0</v>
      </c>
      <c r="AT40" s="7">
        <f t="shared" si="31"/>
        <v>0</v>
      </c>
      <c r="AU40" s="7">
        <f t="shared" si="31"/>
        <v>0</v>
      </c>
      <c r="AV40" s="7">
        <f t="shared" si="31"/>
        <v>0</v>
      </c>
      <c r="AW40" s="7">
        <f t="shared" si="31"/>
        <v>0</v>
      </c>
      <c r="AX40" s="7">
        <f t="shared" si="31"/>
        <v>0</v>
      </c>
      <c r="AY40" s="7">
        <f t="shared" si="31"/>
        <v>0</v>
      </c>
      <c r="AZ40" s="7">
        <f t="shared" si="31"/>
        <v>0</v>
      </c>
      <c r="BA40" s="7">
        <f t="shared" si="31"/>
        <v>0</v>
      </c>
      <c r="BB40" s="7">
        <f t="shared" si="31"/>
        <v>1</v>
      </c>
      <c r="BC40" s="7">
        <f t="shared" si="31"/>
        <v>0</v>
      </c>
      <c r="BD40" s="7">
        <f t="shared" si="31"/>
        <v>0</v>
      </c>
      <c r="BE40" s="7">
        <f t="shared" si="31"/>
        <v>0</v>
      </c>
      <c r="BF40" s="7">
        <f t="shared" si="31"/>
        <v>0</v>
      </c>
      <c r="BG40" s="7">
        <f t="shared" si="31"/>
        <v>0</v>
      </c>
      <c r="BH40" s="7">
        <f t="shared" si="31"/>
        <v>0</v>
      </c>
      <c r="BI40" s="7">
        <f t="shared" si="31"/>
        <v>0</v>
      </c>
      <c r="BJ40" s="7">
        <f t="shared" si="31"/>
        <v>0</v>
      </c>
      <c r="BK40" s="7">
        <f t="shared" si="31"/>
        <v>0</v>
      </c>
      <c r="BL40" s="7">
        <f t="shared" si="31"/>
        <v>0</v>
      </c>
      <c r="BM40" s="7">
        <f t="shared" si="31"/>
        <v>0</v>
      </c>
      <c r="BN40" s="7">
        <f t="shared" si="31"/>
        <v>0</v>
      </c>
      <c r="BO40" s="7">
        <f t="shared" si="31"/>
        <v>0</v>
      </c>
      <c r="BP40" s="7">
        <f t="shared" si="31"/>
        <v>1</v>
      </c>
      <c r="BQ40" s="7">
        <f t="shared" si="31"/>
        <v>0</v>
      </c>
      <c r="BR40" s="7">
        <f t="shared" si="31"/>
        <v>0</v>
      </c>
      <c r="BS40" s="7">
        <f t="shared" si="31"/>
        <v>0</v>
      </c>
      <c r="BT40" s="7">
        <f t="shared" si="31"/>
        <v>0</v>
      </c>
      <c r="BU40" s="7">
        <f t="shared" si="31"/>
        <v>0</v>
      </c>
      <c r="BV40" s="7">
        <f t="shared" si="31"/>
        <v>0</v>
      </c>
      <c r="BW40" s="7">
        <f t="shared" si="31"/>
        <v>0</v>
      </c>
      <c r="BX40" s="7">
        <f t="shared" si="31"/>
        <v>0</v>
      </c>
      <c r="BY40" s="7">
        <f t="shared" si="31"/>
        <v>0</v>
      </c>
      <c r="BZ40" s="7">
        <f t="shared" si="31"/>
        <v>0</v>
      </c>
      <c r="CA40" s="7">
        <f t="shared" si="31"/>
        <v>0</v>
      </c>
      <c r="CB40" s="7">
        <f t="shared" si="31"/>
        <v>0</v>
      </c>
      <c r="CC40" s="7">
        <f t="shared" si="31"/>
        <v>0</v>
      </c>
      <c r="CD40" s="7">
        <f t="shared" si="31"/>
        <v>0</v>
      </c>
      <c r="CE40" s="7">
        <f t="shared" si="31"/>
        <v>1</v>
      </c>
      <c r="CF40" s="7">
        <f t="shared" si="30"/>
        <v>1</v>
      </c>
      <c r="CG40" s="7">
        <f t="shared" si="30"/>
        <v>1</v>
      </c>
      <c r="CH40" s="7">
        <f t="shared" si="30"/>
        <v>0</v>
      </c>
      <c r="CI40" s="7">
        <f t="shared" si="30"/>
        <v>0</v>
      </c>
      <c r="CJ40" s="7">
        <f t="shared" si="30"/>
        <v>0</v>
      </c>
      <c r="CK40" s="7">
        <f t="shared" si="30"/>
        <v>0</v>
      </c>
      <c r="CL40" s="7">
        <f t="shared" si="30"/>
        <v>0</v>
      </c>
      <c r="CM40" s="7">
        <f t="shared" si="30"/>
        <v>0</v>
      </c>
      <c r="CN40" s="7">
        <f t="shared" si="30"/>
        <v>0</v>
      </c>
      <c r="CO40" s="7">
        <f t="shared" si="30"/>
        <v>0</v>
      </c>
      <c r="CP40" s="7">
        <f t="shared" si="30"/>
        <v>0</v>
      </c>
      <c r="CQ40" s="7">
        <f t="shared" si="30"/>
        <v>0</v>
      </c>
      <c r="CR40" s="7">
        <f t="shared" si="30"/>
        <v>0</v>
      </c>
      <c r="CS40" s="7">
        <f t="shared" si="30"/>
        <v>0</v>
      </c>
      <c r="CT40" s="7">
        <f t="shared" si="30"/>
        <v>0</v>
      </c>
      <c r="CU40" s="7">
        <f t="shared" si="30"/>
        <v>0</v>
      </c>
      <c r="CV40" s="7">
        <f t="shared" si="30"/>
        <v>0</v>
      </c>
      <c r="CW40" s="7">
        <f t="shared" si="30"/>
        <v>0</v>
      </c>
      <c r="CX40" s="7">
        <f t="shared" si="30"/>
        <v>0</v>
      </c>
      <c r="CY40" s="7">
        <f t="shared" si="30"/>
        <v>0</v>
      </c>
      <c r="CZ40" s="7">
        <f t="shared" si="30"/>
        <v>0</v>
      </c>
      <c r="DA40" s="7">
        <f t="shared" si="30"/>
        <v>0</v>
      </c>
      <c r="DB40" s="7">
        <f t="shared" si="30"/>
        <v>0</v>
      </c>
      <c r="DC40" s="7">
        <f t="shared" si="30"/>
        <v>0</v>
      </c>
      <c r="DD40" s="7">
        <f t="shared" si="30"/>
        <v>0</v>
      </c>
      <c r="DE40" s="7">
        <f t="shared" si="30"/>
        <v>0</v>
      </c>
      <c r="DF40" s="7">
        <f t="shared" si="30"/>
        <v>0</v>
      </c>
      <c r="DG40" s="7">
        <f t="shared" si="30"/>
        <v>1</v>
      </c>
      <c r="DH40" s="7">
        <f t="shared" si="30"/>
        <v>1</v>
      </c>
      <c r="DI40" s="7">
        <f t="shared" si="30"/>
        <v>1</v>
      </c>
      <c r="DJ40" s="7">
        <f t="shared" si="30"/>
        <v>0</v>
      </c>
      <c r="DK40" s="7">
        <f t="shared" si="30"/>
        <v>0</v>
      </c>
      <c r="DL40" s="7">
        <f t="shared" si="30"/>
        <v>0</v>
      </c>
      <c r="DM40" s="7">
        <f t="shared" si="30"/>
        <v>0</v>
      </c>
      <c r="DN40" s="7">
        <f t="shared" si="30"/>
        <v>0</v>
      </c>
      <c r="DO40" s="7">
        <f t="shared" si="30"/>
        <v>1</v>
      </c>
      <c r="DP40" s="7">
        <f t="shared" si="30"/>
        <v>0</v>
      </c>
      <c r="DQ40" s="7">
        <f t="shared" si="30"/>
        <v>0</v>
      </c>
      <c r="DR40" s="7">
        <f t="shared" si="30"/>
        <v>0</v>
      </c>
      <c r="DS40" s="7">
        <f t="shared" si="30"/>
        <v>0</v>
      </c>
      <c r="DT40" s="7">
        <f t="shared" si="30"/>
        <v>0</v>
      </c>
      <c r="DU40" s="7">
        <f t="shared" si="30"/>
        <v>0</v>
      </c>
      <c r="DV40" s="7">
        <f t="shared" si="30"/>
        <v>0</v>
      </c>
      <c r="DW40" s="7">
        <f t="shared" si="30"/>
        <v>0</v>
      </c>
      <c r="DX40" s="7">
        <f t="shared" si="30"/>
        <v>0</v>
      </c>
      <c r="DY40" s="7">
        <f t="shared" si="30"/>
        <v>0</v>
      </c>
      <c r="DZ40" s="7">
        <f t="shared" si="30"/>
        <v>0</v>
      </c>
      <c r="EA40" s="7">
        <f t="shared" si="30"/>
        <v>0</v>
      </c>
      <c r="EB40" s="7">
        <f t="shared" si="30"/>
        <v>0</v>
      </c>
      <c r="EC40" s="7">
        <f t="shared" si="30"/>
        <v>0</v>
      </c>
      <c r="ED40" s="7">
        <f t="shared" si="30"/>
        <v>0</v>
      </c>
      <c r="EE40" s="7">
        <f t="shared" si="30"/>
        <v>0</v>
      </c>
      <c r="EF40" s="7">
        <f t="shared" si="30"/>
        <v>0</v>
      </c>
      <c r="EG40" s="7">
        <f t="shared" si="30"/>
        <v>0</v>
      </c>
      <c r="EH40" s="7">
        <f t="shared" si="30"/>
        <v>0</v>
      </c>
      <c r="EI40" s="7">
        <f t="shared" si="30"/>
        <v>0</v>
      </c>
      <c r="EJ40" s="7">
        <f t="shared" si="30"/>
        <v>0</v>
      </c>
      <c r="EK40" s="7">
        <f t="shared" si="30"/>
        <v>0</v>
      </c>
      <c r="EL40" s="7">
        <f t="shared" si="30"/>
        <v>0</v>
      </c>
      <c r="EM40" s="7">
        <f t="shared" si="30"/>
        <v>0</v>
      </c>
      <c r="EN40" s="7">
        <f t="shared" si="30"/>
        <v>0</v>
      </c>
      <c r="EO40" s="7">
        <f t="shared" si="30"/>
        <v>0</v>
      </c>
      <c r="EP40" s="7">
        <f t="shared" si="30"/>
        <v>0</v>
      </c>
      <c r="EQ40" s="7">
        <f t="shared" si="29"/>
        <v>0</v>
      </c>
      <c r="ER40" s="7">
        <f t="shared" si="29"/>
        <v>0</v>
      </c>
    </row>
    <row r="41" spans="1:148" ht="16.5" customHeight="1" x14ac:dyDescent="0.25">
      <c r="A41" s="7">
        <v>105</v>
      </c>
      <c r="B41" s="11" t="s">
        <v>361</v>
      </c>
      <c r="C41" s="12" t="s">
        <v>360</v>
      </c>
      <c r="D41" s="23" t="s">
        <v>359</v>
      </c>
      <c r="E41" s="11" t="s">
        <v>358</v>
      </c>
      <c r="F41" s="11" t="s">
        <v>1012</v>
      </c>
      <c r="G41" s="11">
        <v>1</v>
      </c>
      <c r="H41" s="11">
        <v>2021</v>
      </c>
      <c r="I41" s="14" t="s">
        <v>875</v>
      </c>
      <c r="J41" s="7" t="str">
        <f t="shared" si="25"/>
        <v>PDF</v>
      </c>
      <c r="K41" s="9" t="s">
        <v>938</v>
      </c>
      <c r="L41" s="7">
        <v>1</v>
      </c>
      <c r="M41" s="38" t="s">
        <v>1496</v>
      </c>
      <c r="N41" s="46" t="s">
        <v>1482</v>
      </c>
      <c r="O41" s="7" t="s">
        <v>1302</v>
      </c>
      <c r="P41" s="7" t="s">
        <v>1303</v>
      </c>
      <c r="Q41" s="8">
        <v>1</v>
      </c>
      <c r="R41" s="5">
        <f t="shared" si="26"/>
        <v>9</v>
      </c>
      <c r="S41" s="7">
        <f t="shared" si="5"/>
        <v>0</v>
      </c>
      <c r="T41" s="7">
        <f t="shared" si="31"/>
        <v>0</v>
      </c>
      <c r="U41" s="7">
        <f t="shared" si="31"/>
        <v>0</v>
      </c>
      <c r="V41" s="7">
        <f t="shared" si="31"/>
        <v>0</v>
      </c>
      <c r="W41" s="7">
        <f t="shared" si="31"/>
        <v>0</v>
      </c>
      <c r="X41" s="7">
        <f t="shared" si="31"/>
        <v>0</v>
      </c>
      <c r="Y41" s="7">
        <f t="shared" si="31"/>
        <v>0</v>
      </c>
      <c r="Z41" s="7">
        <f t="shared" si="31"/>
        <v>0</v>
      </c>
      <c r="AA41" s="7">
        <f t="shared" si="31"/>
        <v>0</v>
      </c>
      <c r="AB41" s="7">
        <f t="shared" si="31"/>
        <v>0</v>
      </c>
      <c r="AC41" s="7">
        <f t="shared" si="31"/>
        <v>0</v>
      </c>
      <c r="AD41" s="7">
        <f t="shared" si="31"/>
        <v>0</v>
      </c>
      <c r="AE41" s="7">
        <f t="shared" si="31"/>
        <v>0</v>
      </c>
      <c r="AF41" s="7">
        <f t="shared" si="31"/>
        <v>0</v>
      </c>
      <c r="AG41" s="7">
        <f t="shared" si="31"/>
        <v>0</v>
      </c>
      <c r="AH41" s="7">
        <f t="shared" si="31"/>
        <v>0</v>
      </c>
      <c r="AI41" s="7">
        <f t="shared" si="31"/>
        <v>0</v>
      </c>
      <c r="AJ41" s="7">
        <f t="shared" si="31"/>
        <v>0</v>
      </c>
      <c r="AK41" s="7">
        <f t="shared" si="31"/>
        <v>0</v>
      </c>
      <c r="AL41" s="7">
        <f t="shared" si="31"/>
        <v>0</v>
      </c>
      <c r="AM41" s="7">
        <f t="shared" si="31"/>
        <v>0</v>
      </c>
      <c r="AN41" s="7">
        <f t="shared" si="31"/>
        <v>0</v>
      </c>
      <c r="AO41" s="7">
        <f t="shared" si="31"/>
        <v>0</v>
      </c>
      <c r="AP41" s="7">
        <f t="shared" si="31"/>
        <v>0</v>
      </c>
      <c r="AQ41" s="7">
        <f t="shared" si="31"/>
        <v>0</v>
      </c>
      <c r="AR41" s="7">
        <f t="shared" si="31"/>
        <v>0</v>
      </c>
      <c r="AS41" s="7">
        <f t="shared" si="31"/>
        <v>0</v>
      </c>
      <c r="AT41" s="7">
        <f t="shared" si="31"/>
        <v>0</v>
      </c>
      <c r="AU41" s="7">
        <f t="shared" si="31"/>
        <v>0</v>
      </c>
      <c r="AV41" s="7">
        <f t="shared" si="31"/>
        <v>0</v>
      </c>
      <c r="AW41" s="7">
        <f t="shared" si="31"/>
        <v>0</v>
      </c>
      <c r="AX41" s="7">
        <f t="shared" si="31"/>
        <v>0</v>
      </c>
      <c r="AY41" s="7">
        <f t="shared" si="31"/>
        <v>0</v>
      </c>
      <c r="AZ41" s="7">
        <f t="shared" si="31"/>
        <v>1</v>
      </c>
      <c r="BA41" s="7">
        <f t="shared" si="31"/>
        <v>0</v>
      </c>
      <c r="BB41" s="7">
        <f t="shared" si="31"/>
        <v>0</v>
      </c>
      <c r="BC41" s="7">
        <f t="shared" si="31"/>
        <v>0</v>
      </c>
      <c r="BD41" s="7">
        <f t="shared" si="31"/>
        <v>0</v>
      </c>
      <c r="BE41" s="7">
        <f t="shared" si="31"/>
        <v>0</v>
      </c>
      <c r="BF41" s="7">
        <f t="shared" si="31"/>
        <v>0</v>
      </c>
      <c r="BG41" s="7">
        <f t="shared" si="31"/>
        <v>0</v>
      </c>
      <c r="BH41" s="7">
        <f t="shared" si="31"/>
        <v>0</v>
      </c>
      <c r="BI41" s="7">
        <f t="shared" si="31"/>
        <v>0</v>
      </c>
      <c r="BJ41" s="7">
        <f t="shared" si="31"/>
        <v>0</v>
      </c>
      <c r="BK41" s="7">
        <f t="shared" si="31"/>
        <v>0</v>
      </c>
      <c r="BL41" s="7">
        <f t="shared" si="31"/>
        <v>0</v>
      </c>
      <c r="BM41" s="7">
        <f t="shared" si="31"/>
        <v>0</v>
      </c>
      <c r="BN41" s="7">
        <f t="shared" si="31"/>
        <v>0</v>
      </c>
      <c r="BO41" s="7">
        <f t="shared" si="31"/>
        <v>0</v>
      </c>
      <c r="BP41" s="7">
        <f t="shared" si="31"/>
        <v>0</v>
      </c>
      <c r="BQ41" s="7">
        <f t="shared" si="31"/>
        <v>0</v>
      </c>
      <c r="BR41" s="7">
        <f t="shared" si="31"/>
        <v>0</v>
      </c>
      <c r="BS41" s="7">
        <f t="shared" si="31"/>
        <v>0</v>
      </c>
      <c r="BT41" s="7">
        <f t="shared" si="31"/>
        <v>0</v>
      </c>
      <c r="BU41" s="7">
        <f t="shared" si="31"/>
        <v>0</v>
      </c>
      <c r="BV41" s="7">
        <f t="shared" si="31"/>
        <v>0</v>
      </c>
      <c r="BW41" s="7">
        <f t="shared" si="31"/>
        <v>0</v>
      </c>
      <c r="BX41" s="7">
        <f t="shared" si="31"/>
        <v>0</v>
      </c>
      <c r="BY41" s="7">
        <f t="shared" si="31"/>
        <v>0</v>
      </c>
      <c r="BZ41" s="7">
        <f t="shared" si="31"/>
        <v>0</v>
      </c>
      <c r="CA41" s="7">
        <f t="shared" si="31"/>
        <v>1</v>
      </c>
      <c r="CB41" s="7">
        <f t="shared" si="31"/>
        <v>1</v>
      </c>
      <c r="CC41" s="7">
        <f t="shared" si="31"/>
        <v>0</v>
      </c>
      <c r="CD41" s="7">
        <f t="shared" si="31"/>
        <v>0</v>
      </c>
      <c r="CE41" s="7">
        <f t="shared" si="31"/>
        <v>1</v>
      </c>
      <c r="CF41" s="7">
        <f t="shared" si="30"/>
        <v>1</v>
      </c>
      <c r="CG41" s="7">
        <f t="shared" si="30"/>
        <v>1</v>
      </c>
      <c r="CH41" s="7">
        <f t="shared" si="30"/>
        <v>0</v>
      </c>
      <c r="CI41" s="7">
        <f t="shared" si="30"/>
        <v>1</v>
      </c>
      <c r="CJ41" s="7">
        <f t="shared" si="30"/>
        <v>0</v>
      </c>
      <c r="CK41" s="7">
        <f t="shared" si="30"/>
        <v>0</v>
      </c>
      <c r="CL41" s="7">
        <f t="shared" si="30"/>
        <v>0</v>
      </c>
      <c r="CM41" s="7">
        <f t="shared" si="30"/>
        <v>0</v>
      </c>
      <c r="CN41" s="7">
        <f t="shared" si="30"/>
        <v>0</v>
      </c>
      <c r="CO41" s="7">
        <f t="shared" si="30"/>
        <v>0</v>
      </c>
      <c r="CP41" s="7">
        <f t="shared" si="30"/>
        <v>0</v>
      </c>
      <c r="CQ41" s="7">
        <f t="shared" si="30"/>
        <v>0</v>
      </c>
      <c r="CR41" s="7">
        <f t="shared" si="30"/>
        <v>0</v>
      </c>
      <c r="CS41" s="7">
        <f t="shared" si="30"/>
        <v>0</v>
      </c>
      <c r="CT41" s="7">
        <f t="shared" si="30"/>
        <v>0</v>
      </c>
      <c r="CU41" s="7">
        <f t="shared" si="30"/>
        <v>0</v>
      </c>
      <c r="CV41" s="7">
        <f t="shared" si="30"/>
        <v>0</v>
      </c>
      <c r="CW41" s="7">
        <f t="shared" si="30"/>
        <v>0</v>
      </c>
      <c r="CX41" s="7">
        <f t="shared" si="30"/>
        <v>0</v>
      </c>
      <c r="CY41" s="7">
        <f t="shared" si="30"/>
        <v>0</v>
      </c>
      <c r="CZ41" s="7">
        <f t="shared" si="30"/>
        <v>0</v>
      </c>
      <c r="DA41" s="7">
        <f t="shared" si="30"/>
        <v>1</v>
      </c>
      <c r="DB41" s="7">
        <f t="shared" si="30"/>
        <v>0</v>
      </c>
      <c r="DC41" s="7">
        <f t="shared" si="30"/>
        <v>0</v>
      </c>
      <c r="DD41" s="7">
        <f t="shared" si="30"/>
        <v>1</v>
      </c>
      <c r="DE41" s="7">
        <f t="shared" si="30"/>
        <v>0</v>
      </c>
      <c r="DF41" s="7">
        <f t="shared" si="30"/>
        <v>0</v>
      </c>
      <c r="DG41" s="7">
        <f t="shared" si="30"/>
        <v>0</v>
      </c>
      <c r="DH41" s="7">
        <f t="shared" si="30"/>
        <v>0</v>
      </c>
      <c r="DI41" s="7">
        <f t="shared" si="30"/>
        <v>0</v>
      </c>
      <c r="DJ41" s="7">
        <f t="shared" si="30"/>
        <v>0</v>
      </c>
      <c r="DK41" s="7">
        <f t="shared" si="30"/>
        <v>0</v>
      </c>
      <c r="DL41" s="7">
        <f t="shared" si="30"/>
        <v>0</v>
      </c>
      <c r="DM41" s="7">
        <f t="shared" si="30"/>
        <v>0</v>
      </c>
      <c r="DN41" s="7">
        <f t="shared" si="30"/>
        <v>0</v>
      </c>
      <c r="DO41" s="7">
        <f t="shared" si="30"/>
        <v>0</v>
      </c>
      <c r="DP41" s="7">
        <f t="shared" si="30"/>
        <v>0</v>
      </c>
      <c r="DQ41" s="7">
        <f t="shared" si="30"/>
        <v>0</v>
      </c>
      <c r="DR41" s="7">
        <f t="shared" si="30"/>
        <v>0</v>
      </c>
      <c r="DS41" s="7">
        <f t="shared" si="30"/>
        <v>0</v>
      </c>
      <c r="DT41" s="7">
        <f t="shared" si="30"/>
        <v>0</v>
      </c>
      <c r="DU41" s="7">
        <f t="shared" si="30"/>
        <v>0</v>
      </c>
      <c r="DV41" s="7">
        <f t="shared" si="30"/>
        <v>0</v>
      </c>
      <c r="DW41" s="7">
        <f t="shared" si="30"/>
        <v>0</v>
      </c>
      <c r="DX41" s="7">
        <f t="shared" si="30"/>
        <v>0</v>
      </c>
      <c r="DY41" s="7">
        <f t="shared" si="30"/>
        <v>0</v>
      </c>
      <c r="DZ41" s="7">
        <f t="shared" si="30"/>
        <v>0</v>
      </c>
      <c r="EA41" s="7">
        <f t="shared" si="30"/>
        <v>0</v>
      </c>
      <c r="EB41" s="7">
        <f t="shared" si="30"/>
        <v>0</v>
      </c>
      <c r="EC41" s="7">
        <f t="shared" si="30"/>
        <v>0</v>
      </c>
      <c r="ED41" s="7">
        <f t="shared" si="30"/>
        <v>0</v>
      </c>
      <c r="EE41" s="7">
        <f t="shared" si="30"/>
        <v>0</v>
      </c>
      <c r="EF41" s="7">
        <f t="shared" si="30"/>
        <v>0</v>
      </c>
      <c r="EG41" s="7">
        <f t="shared" si="30"/>
        <v>0</v>
      </c>
      <c r="EH41" s="7">
        <f t="shared" si="30"/>
        <v>0</v>
      </c>
      <c r="EI41" s="7">
        <f t="shared" si="30"/>
        <v>0</v>
      </c>
      <c r="EJ41" s="7">
        <f t="shared" si="30"/>
        <v>0</v>
      </c>
      <c r="EK41" s="7">
        <f t="shared" si="30"/>
        <v>0</v>
      </c>
      <c r="EL41" s="7">
        <f t="shared" si="30"/>
        <v>0</v>
      </c>
      <c r="EM41" s="7">
        <f t="shared" si="30"/>
        <v>0</v>
      </c>
      <c r="EN41" s="7">
        <f t="shared" si="30"/>
        <v>0</v>
      </c>
      <c r="EO41" s="7">
        <f t="shared" si="30"/>
        <v>0</v>
      </c>
      <c r="EP41" s="7">
        <f t="shared" si="30"/>
        <v>0</v>
      </c>
      <c r="EQ41" s="7">
        <f t="shared" si="29"/>
        <v>0</v>
      </c>
      <c r="ER41" s="7">
        <f t="shared" si="29"/>
        <v>0</v>
      </c>
    </row>
    <row r="42" spans="1:148" ht="16.5" customHeight="1" x14ac:dyDescent="0.25">
      <c r="A42" s="7">
        <v>110</v>
      </c>
      <c r="B42" s="11" t="s">
        <v>341</v>
      </c>
      <c r="C42" s="12" t="s">
        <v>340</v>
      </c>
      <c r="D42" s="23" t="s">
        <v>339</v>
      </c>
      <c r="E42" s="11" t="s">
        <v>338</v>
      </c>
      <c r="F42" s="11" t="s">
        <v>1078</v>
      </c>
      <c r="G42" s="11">
        <v>1</v>
      </c>
      <c r="H42" s="11">
        <v>2023</v>
      </c>
      <c r="I42" s="14" t="s">
        <v>878</v>
      </c>
      <c r="J42" s="7" t="str">
        <f t="shared" si="25"/>
        <v>PDF</v>
      </c>
      <c r="K42" s="9" t="s">
        <v>938</v>
      </c>
      <c r="L42" s="7">
        <v>1</v>
      </c>
      <c r="M42" s="38" t="s">
        <v>1497</v>
      </c>
      <c r="N42" s="46" t="s">
        <v>1678</v>
      </c>
      <c r="O42" s="7" t="s">
        <v>1304</v>
      </c>
      <c r="P42" s="38" t="s">
        <v>1505</v>
      </c>
      <c r="Q42" s="8">
        <v>1</v>
      </c>
      <c r="R42" s="5">
        <f t="shared" si="26"/>
        <v>6</v>
      </c>
      <c r="S42" s="7">
        <f t="shared" si="5"/>
        <v>0</v>
      </c>
      <c r="T42" s="7">
        <f t="shared" si="31"/>
        <v>0</v>
      </c>
      <c r="U42" s="7">
        <f t="shared" si="31"/>
        <v>0</v>
      </c>
      <c r="V42" s="7">
        <f t="shared" si="31"/>
        <v>0</v>
      </c>
      <c r="W42" s="7">
        <f t="shared" si="31"/>
        <v>0</v>
      </c>
      <c r="X42" s="7">
        <f t="shared" si="31"/>
        <v>0</v>
      </c>
      <c r="Y42" s="7">
        <f t="shared" si="31"/>
        <v>0</v>
      </c>
      <c r="Z42" s="7">
        <f t="shared" si="31"/>
        <v>0</v>
      </c>
      <c r="AA42" s="7">
        <f t="shared" si="31"/>
        <v>0</v>
      </c>
      <c r="AB42" s="7">
        <f t="shared" si="31"/>
        <v>0</v>
      </c>
      <c r="AC42" s="7">
        <f t="shared" si="31"/>
        <v>0</v>
      </c>
      <c r="AD42" s="7">
        <f t="shared" si="31"/>
        <v>0</v>
      </c>
      <c r="AE42" s="7">
        <f t="shared" si="31"/>
        <v>0</v>
      </c>
      <c r="AF42" s="7">
        <f t="shared" si="31"/>
        <v>0</v>
      </c>
      <c r="AG42" s="7">
        <f t="shared" si="31"/>
        <v>0</v>
      </c>
      <c r="AH42" s="7">
        <f t="shared" si="31"/>
        <v>0</v>
      </c>
      <c r="AI42" s="7">
        <f t="shared" si="31"/>
        <v>0</v>
      </c>
      <c r="AJ42" s="7">
        <f t="shared" si="31"/>
        <v>0</v>
      </c>
      <c r="AK42" s="7">
        <f t="shared" si="31"/>
        <v>0</v>
      </c>
      <c r="AL42" s="7">
        <f t="shared" si="31"/>
        <v>0</v>
      </c>
      <c r="AM42" s="7">
        <f t="shared" si="31"/>
        <v>0</v>
      </c>
      <c r="AN42" s="7">
        <f t="shared" si="31"/>
        <v>0</v>
      </c>
      <c r="AO42" s="7">
        <f t="shared" si="31"/>
        <v>0</v>
      </c>
      <c r="AP42" s="7">
        <f t="shared" si="31"/>
        <v>0</v>
      </c>
      <c r="AQ42" s="7">
        <f t="shared" si="31"/>
        <v>0</v>
      </c>
      <c r="AR42" s="7">
        <f t="shared" si="31"/>
        <v>0</v>
      </c>
      <c r="AS42" s="7">
        <f t="shared" si="31"/>
        <v>0</v>
      </c>
      <c r="AT42" s="7">
        <f t="shared" si="31"/>
        <v>0</v>
      </c>
      <c r="AU42" s="7">
        <f t="shared" si="31"/>
        <v>0</v>
      </c>
      <c r="AV42" s="7">
        <f t="shared" si="31"/>
        <v>0</v>
      </c>
      <c r="AW42" s="7">
        <f t="shared" si="31"/>
        <v>0</v>
      </c>
      <c r="AX42" s="7">
        <f t="shared" si="31"/>
        <v>0</v>
      </c>
      <c r="AY42" s="7">
        <f t="shared" si="31"/>
        <v>0</v>
      </c>
      <c r="AZ42" s="7">
        <f t="shared" si="31"/>
        <v>0</v>
      </c>
      <c r="BA42" s="7">
        <f t="shared" si="31"/>
        <v>0</v>
      </c>
      <c r="BB42" s="7">
        <f t="shared" si="31"/>
        <v>0</v>
      </c>
      <c r="BC42" s="7">
        <f t="shared" si="31"/>
        <v>0</v>
      </c>
      <c r="BD42" s="7">
        <f t="shared" si="31"/>
        <v>0</v>
      </c>
      <c r="BE42" s="7">
        <f t="shared" si="31"/>
        <v>0</v>
      </c>
      <c r="BF42" s="7">
        <f t="shared" si="31"/>
        <v>0</v>
      </c>
      <c r="BG42" s="7">
        <f t="shared" si="31"/>
        <v>0</v>
      </c>
      <c r="BH42" s="7">
        <f t="shared" si="31"/>
        <v>0</v>
      </c>
      <c r="BI42" s="7">
        <f t="shared" si="31"/>
        <v>0</v>
      </c>
      <c r="BJ42" s="7">
        <f t="shared" si="31"/>
        <v>0</v>
      </c>
      <c r="BK42" s="7">
        <f t="shared" si="31"/>
        <v>0</v>
      </c>
      <c r="BL42" s="7">
        <f t="shared" si="31"/>
        <v>0</v>
      </c>
      <c r="BM42" s="7">
        <f t="shared" si="31"/>
        <v>0</v>
      </c>
      <c r="BN42" s="7">
        <f t="shared" si="31"/>
        <v>0</v>
      </c>
      <c r="BO42" s="7">
        <f t="shared" si="31"/>
        <v>0</v>
      </c>
      <c r="BP42" s="7">
        <f t="shared" si="31"/>
        <v>0</v>
      </c>
      <c r="BQ42" s="7">
        <f t="shared" si="31"/>
        <v>0</v>
      </c>
      <c r="BR42" s="7">
        <f t="shared" si="31"/>
        <v>0</v>
      </c>
      <c r="BS42" s="7">
        <f t="shared" si="31"/>
        <v>0</v>
      </c>
      <c r="BT42" s="7">
        <f t="shared" si="31"/>
        <v>0</v>
      </c>
      <c r="BU42" s="7">
        <f t="shared" si="31"/>
        <v>0</v>
      </c>
      <c r="BV42" s="7">
        <f t="shared" si="31"/>
        <v>0</v>
      </c>
      <c r="BW42" s="7">
        <f t="shared" si="31"/>
        <v>0</v>
      </c>
      <c r="BX42" s="7">
        <f t="shared" si="31"/>
        <v>0</v>
      </c>
      <c r="BY42" s="7">
        <f t="shared" si="31"/>
        <v>0</v>
      </c>
      <c r="BZ42" s="7">
        <f t="shared" si="31"/>
        <v>0</v>
      </c>
      <c r="CA42" s="7">
        <f t="shared" si="31"/>
        <v>0</v>
      </c>
      <c r="CB42" s="7">
        <f t="shared" si="31"/>
        <v>0</v>
      </c>
      <c r="CC42" s="7">
        <f t="shared" si="31"/>
        <v>0</v>
      </c>
      <c r="CD42" s="7">
        <f t="shared" si="31"/>
        <v>0</v>
      </c>
      <c r="CE42" s="7">
        <f t="shared" si="31"/>
        <v>1</v>
      </c>
      <c r="CF42" s="7">
        <f t="shared" si="30"/>
        <v>1</v>
      </c>
      <c r="CG42" s="7">
        <f t="shared" si="30"/>
        <v>1</v>
      </c>
      <c r="CH42" s="7">
        <f t="shared" si="30"/>
        <v>0</v>
      </c>
      <c r="CI42" s="7">
        <f t="shared" si="30"/>
        <v>0</v>
      </c>
      <c r="CJ42" s="7">
        <f t="shared" si="30"/>
        <v>0</v>
      </c>
      <c r="CK42" s="7">
        <f t="shared" si="30"/>
        <v>0</v>
      </c>
      <c r="CL42" s="7">
        <f t="shared" si="30"/>
        <v>0</v>
      </c>
      <c r="CM42" s="7">
        <f t="shared" si="30"/>
        <v>0</v>
      </c>
      <c r="CN42" s="7">
        <f t="shared" si="30"/>
        <v>0</v>
      </c>
      <c r="CO42" s="7">
        <f t="shared" si="30"/>
        <v>0</v>
      </c>
      <c r="CP42" s="7">
        <f t="shared" si="30"/>
        <v>0</v>
      </c>
      <c r="CQ42" s="7">
        <f t="shared" si="30"/>
        <v>0</v>
      </c>
      <c r="CR42" s="7">
        <f t="shared" si="30"/>
        <v>0</v>
      </c>
      <c r="CS42" s="7">
        <f t="shared" si="30"/>
        <v>0</v>
      </c>
      <c r="CT42" s="7">
        <f t="shared" si="30"/>
        <v>0</v>
      </c>
      <c r="CU42" s="7">
        <f t="shared" si="30"/>
        <v>0</v>
      </c>
      <c r="CV42" s="7">
        <f t="shared" si="30"/>
        <v>0</v>
      </c>
      <c r="CW42" s="7">
        <f t="shared" si="30"/>
        <v>0</v>
      </c>
      <c r="CX42" s="7">
        <f t="shared" si="30"/>
        <v>0</v>
      </c>
      <c r="CY42" s="7">
        <f t="shared" si="30"/>
        <v>0</v>
      </c>
      <c r="CZ42" s="7">
        <f t="shared" si="30"/>
        <v>0</v>
      </c>
      <c r="DA42" s="7">
        <f t="shared" si="30"/>
        <v>1</v>
      </c>
      <c r="DB42" s="7">
        <f t="shared" si="30"/>
        <v>0</v>
      </c>
      <c r="DC42" s="7">
        <f t="shared" si="30"/>
        <v>0</v>
      </c>
      <c r="DD42" s="7">
        <f t="shared" si="30"/>
        <v>0</v>
      </c>
      <c r="DE42" s="7">
        <f t="shared" si="30"/>
        <v>0</v>
      </c>
      <c r="DF42" s="7">
        <f t="shared" si="30"/>
        <v>1</v>
      </c>
      <c r="DG42" s="7">
        <f t="shared" si="30"/>
        <v>0</v>
      </c>
      <c r="DH42" s="7">
        <f t="shared" si="30"/>
        <v>0</v>
      </c>
      <c r="DI42" s="7">
        <f t="shared" si="30"/>
        <v>1</v>
      </c>
      <c r="DJ42" s="7">
        <f t="shared" si="30"/>
        <v>0</v>
      </c>
      <c r="DK42" s="7">
        <f t="shared" si="30"/>
        <v>0</v>
      </c>
      <c r="DL42" s="7">
        <f t="shared" si="30"/>
        <v>0</v>
      </c>
      <c r="DM42" s="7">
        <f t="shared" si="30"/>
        <v>0</v>
      </c>
      <c r="DN42" s="7">
        <f t="shared" si="30"/>
        <v>0</v>
      </c>
      <c r="DO42" s="7">
        <f t="shared" si="30"/>
        <v>0</v>
      </c>
      <c r="DP42" s="7">
        <f t="shared" si="30"/>
        <v>0</v>
      </c>
      <c r="DQ42" s="7">
        <f t="shared" si="30"/>
        <v>0</v>
      </c>
      <c r="DR42" s="7">
        <f t="shared" si="30"/>
        <v>0</v>
      </c>
      <c r="DS42" s="7">
        <f t="shared" si="30"/>
        <v>0</v>
      </c>
      <c r="DT42" s="7">
        <f t="shared" si="30"/>
        <v>0</v>
      </c>
      <c r="DU42" s="7">
        <f t="shared" si="30"/>
        <v>0</v>
      </c>
      <c r="DV42" s="7">
        <f t="shared" si="30"/>
        <v>0</v>
      </c>
      <c r="DW42" s="7">
        <f t="shared" si="30"/>
        <v>0</v>
      </c>
      <c r="DX42" s="7">
        <f t="shared" si="30"/>
        <v>0</v>
      </c>
      <c r="DY42" s="7">
        <f t="shared" si="30"/>
        <v>0</v>
      </c>
      <c r="DZ42" s="7">
        <f t="shared" si="30"/>
        <v>0</v>
      </c>
      <c r="EA42" s="7">
        <f t="shared" si="30"/>
        <v>0</v>
      </c>
      <c r="EB42" s="7">
        <f t="shared" si="30"/>
        <v>0</v>
      </c>
      <c r="EC42" s="7">
        <f t="shared" si="30"/>
        <v>0</v>
      </c>
      <c r="ED42" s="7">
        <f t="shared" si="30"/>
        <v>0</v>
      </c>
      <c r="EE42" s="7">
        <f t="shared" si="30"/>
        <v>0</v>
      </c>
      <c r="EF42" s="7">
        <f t="shared" si="30"/>
        <v>0</v>
      </c>
      <c r="EG42" s="7">
        <f t="shared" si="30"/>
        <v>0</v>
      </c>
      <c r="EH42" s="7">
        <f t="shared" si="30"/>
        <v>0</v>
      </c>
      <c r="EI42" s="7">
        <f t="shared" si="30"/>
        <v>0</v>
      </c>
      <c r="EJ42" s="7">
        <f t="shared" si="30"/>
        <v>0</v>
      </c>
      <c r="EK42" s="7">
        <f t="shared" si="30"/>
        <v>0</v>
      </c>
      <c r="EL42" s="7">
        <f t="shared" si="30"/>
        <v>0</v>
      </c>
      <c r="EM42" s="7">
        <f t="shared" si="30"/>
        <v>0</v>
      </c>
      <c r="EN42" s="7">
        <f t="shared" si="30"/>
        <v>0</v>
      </c>
      <c r="EO42" s="7">
        <f t="shared" si="30"/>
        <v>0</v>
      </c>
      <c r="EP42" s="7">
        <f t="shared" si="30"/>
        <v>0</v>
      </c>
      <c r="EQ42" s="7">
        <f t="shared" si="29"/>
        <v>0</v>
      </c>
      <c r="ER42" s="7">
        <f t="shared" si="29"/>
        <v>0</v>
      </c>
    </row>
    <row r="43" spans="1:148" ht="16.5" customHeight="1" x14ac:dyDescent="0.25">
      <c r="A43" s="7">
        <v>20</v>
      </c>
      <c r="B43" s="11" t="s">
        <v>697</v>
      </c>
      <c r="C43" s="12" t="s">
        <v>696</v>
      </c>
      <c r="D43" s="23" t="s">
        <v>695</v>
      </c>
      <c r="E43" s="11" t="s">
        <v>694</v>
      </c>
      <c r="F43" s="11" t="s">
        <v>985</v>
      </c>
      <c r="G43" s="11">
        <v>1</v>
      </c>
      <c r="H43" s="11">
        <v>2024</v>
      </c>
      <c r="I43" s="14" t="s">
        <v>812</v>
      </c>
      <c r="J43" s="7" t="str">
        <f t="shared" si="25"/>
        <v>PDF</v>
      </c>
      <c r="K43" s="9" t="s">
        <v>936</v>
      </c>
      <c r="L43" s="7">
        <v>1</v>
      </c>
      <c r="M43" s="36" t="s">
        <v>1098</v>
      </c>
      <c r="N43" s="44" t="s">
        <v>1104</v>
      </c>
      <c r="O43" s="36" t="s">
        <v>949</v>
      </c>
      <c r="P43" s="36" t="s">
        <v>1112</v>
      </c>
      <c r="Q43" s="8">
        <v>1</v>
      </c>
      <c r="R43" s="5">
        <f t="shared" si="26"/>
        <v>11</v>
      </c>
      <c r="S43" s="7">
        <f t="shared" si="5"/>
        <v>0</v>
      </c>
      <c r="T43" s="7">
        <f t="shared" si="31"/>
        <v>0</v>
      </c>
      <c r="U43" s="7">
        <f t="shared" si="31"/>
        <v>0</v>
      </c>
      <c r="V43" s="7">
        <f t="shared" si="31"/>
        <v>0</v>
      </c>
      <c r="W43" s="7">
        <f t="shared" si="31"/>
        <v>0</v>
      </c>
      <c r="X43" s="7">
        <f t="shared" si="31"/>
        <v>0</v>
      </c>
      <c r="Y43" s="7">
        <f t="shared" si="31"/>
        <v>0</v>
      </c>
      <c r="Z43" s="7">
        <f t="shared" si="31"/>
        <v>0</v>
      </c>
      <c r="AA43" s="7">
        <f t="shared" si="31"/>
        <v>0</v>
      </c>
      <c r="AB43" s="7">
        <f t="shared" si="31"/>
        <v>0</v>
      </c>
      <c r="AC43" s="7">
        <f t="shared" si="31"/>
        <v>0</v>
      </c>
      <c r="AD43" s="7">
        <f t="shared" si="31"/>
        <v>0</v>
      </c>
      <c r="AE43" s="7">
        <f t="shared" si="31"/>
        <v>0</v>
      </c>
      <c r="AF43" s="7">
        <f t="shared" si="31"/>
        <v>0</v>
      </c>
      <c r="AG43" s="7">
        <f t="shared" si="31"/>
        <v>0</v>
      </c>
      <c r="AH43" s="7">
        <f t="shared" si="31"/>
        <v>0</v>
      </c>
      <c r="AI43" s="7">
        <f t="shared" si="31"/>
        <v>0</v>
      </c>
      <c r="AJ43" s="7">
        <f t="shared" si="31"/>
        <v>0</v>
      </c>
      <c r="AK43" s="7">
        <f t="shared" si="31"/>
        <v>0</v>
      </c>
      <c r="AL43" s="7">
        <f t="shared" si="31"/>
        <v>0</v>
      </c>
      <c r="AM43" s="7">
        <f t="shared" si="31"/>
        <v>0</v>
      </c>
      <c r="AN43" s="7">
        <f t="shared" si="31"/>
        <v>0</v>
      </c>
      <c r="AO43" s="7">
        <f t="shared" si="31"/>
        <v>0</v>
      </c>
      <c r="AP43" s="7">
        <f t="shared" si="31"/>
        <v>0</v>
      </c>
      <c r="AQ43" s="7">
        <f t="shared" si="31"/>
        <v>0</v>
      </c>
      <c r="AR43" s="7">
        <f t="shared" si="31"/>
        <v>0</v>
      </c>
      <c r="AS43" s="7">
        <f t="shared" si="31"/>
        <v>0</v>
      </c>
      <c r="AT43" s="7">
        <f t="shared" si="31"/>
        <v>0</v>
      </c>
      <c r="AU43" s="7">
        <f t="shared" si="31"/>
        <v>0</v>
      </c>
      <c r="AV43" s="7">
        <f t="shared" si="31"/>
        <v>0</v>
      </c>
      <c r="AW43" s="7">
        <f t="shared" si="31"/>
        <v>0</v>
      </c>
      <c r="AX43" s="7">
        <f t="shared" si="31"/>
        <v>0</v>
      </c>
      <c r="AY43" s="7">
        <f t="shared" si="31"/>
        <v>0</v>
      </c>
      <c r="AZ43" s="7">
        <f t="shared" si="31"/>
        <v>0</v>
      </c>
      <c r="BA43" s="7">
        <f t="shared" si="31"/>
        <v>0</v>
      </c>
      <c r="BB43" s="7">
        <f t="shared" si="31"/>
        <v>0</v>
      </c>
      <c r="BC43" s="7">
        <f t="shared" si="31"/>
        <v>0</v>
      </c>
      <c r="BD43" s="7">
        <f t="shared" si="31"/>
        <v>0</v>
      </c>
      <c r="BE43" s="7">
        <f t="shared" si="31"/>
        <v>0</v>
      </c>
      <c r="BF43" s="7">
        <f t="shared" si="31"/>
        <v>0</v>
      </c>
      <c r="BG43" s="7">
        <f t="shared" si="31"/>
        <v>0</v>
      </c>
      <c r="BH43" s="7">
        <f t="shared" si="31"/>
        <v>0</v>
      </c>
      <c r="BI43" s="7">
        <f t="shared" si="31"/>
        <v>0</v>
      </c>
      <c r="BJ43" s="7">
        <f t="shared" si="31"/>
        <v>0</v>
      </c>
      <c r="BK43" s="7">
        <f t="shared" si="31"/>
        <v>0</v>
      </c>
      <c r="BL43" s="7">
        <f t="shared" si="31"/>
        <v>0</v>
      </c>
      <c r="BM43" s="7">
        <f t="shared" si="31"/>
        <v>0</v>
      </c>
      <c r="BN43" s="7">
        <f t="shared" si="31"/>
        <v>0</v>
      </c>
      <c r="BO43" s="7">
        <f t="shared" si="31"/>
        <v>0</v>
      </c>
      <c r="BP43" s="7">
        <f t="shared" si="31"/>
        <v>0</v>
      </c>
      <c r="BQ43" s="7">
        <f t="shared" si="31"/>
        <v>0</v>
      </c>
      <c r="BR43" s="7">
        <f t="shared" si="31"/>
        <v>0</v>
      </c>
      <c r="BS43" s="7">
        <f t="shared" si="31"/>
        <v>0</v>
      </c>
      <c r="BT43" s="7">
        <f t="shared" si="31"/>
        <v>0</v>
      </c>
      <c r="BU43" s="7">
        <f t="shared" si="31"/>
        <v>0</v>
      </c>
      <c r="BV43" s="7">
        <f t="shared" si="31"/>
        <v>0</v>
      </c>
      <c r="BW43" s="7">
        <f t="shared" si="31"/>
        <v>0</v>
      </c>
      <c r="BX43" s="7">
        <f t="shared" si="31"/>
        <v>0</v>
      </c>
      <c r="BY43" s="7">
        <f t="shared" si="31"/>
        <v>0</v>
      </c>
      <c r="BZ43" s="7">
        <f t="shared" si="31"/>
        <v>0</v>
      </c>
      <c r="CA43" s="7">
        <f t="shared" si="31"/>
        <v>1</v>
      </c>
      <c r="CB43" s="7">
        <f t="shared" si="31"/>
        <v>1</v>
      </c>
      <c r="CC43" s="7">
        <f t="shared" si="31"/>
        <v>0</v>
      </c>
      <c r="CD43" s="7">
        <f t="shared" si="31"/>
        <v>0</v>
      </c>
      <c r="CE43" s="7">
        <f t="shared" ref="CE43:EP46" si="32">COUNTIF($N43,"*"&amp;TRIM(CE$1)&amp;"*")</f>
        <v>1</v>
      </c>
      <c r="CF43" s="7">
        <f t="shared" si="32"/>
        <v>1</v>
      </c>
      <c r="CG43" s="7">
        <f t="shared" si="32"/>
        <v>1</v>
      </c>
      <c r="CH43" s="7">
        <f t="shared" si="32"/>
        <v>0</v>
      </c>
      <c r="CI43" s="7">
        <f t="shared" si="32"/>
        <v>0</v>
      </c>
      <c r="CJ43" s="7">
        <f t="shared" si="32"/>
        <v>0</v>
      </c>
      <c r="CK43" s="7">
        <f t="shared" si="32"/>
        <v>0</v>
      </c>
      <c r="CL43" s="7">
        <f t="shared" si="32"/>
        <v>0</v>
      </c>
      <c r="CM43" s="7">
        <f t="shared" si="32"/>
        <v>0</v>
      </c>
      <c r="CN43" s="7">
        <f t="shared" si="32"/>
        <v>0</v>
      </c>
      <c r="CO43" s="7">
        <f t="shared" si="32"/>
        <v>0</v>
      </c>
      <c r="CP43" s="7">
        <f t="shared" si="32"/>
        <v>0</v>
      </c>
      <c r="CQ43" s="7">
        <f t="shared" si="32"/>
        <v>0</v>
      </c>
      <c r="CR43" s="7">
        <f t="shared" si="32"/>
        <v>0</v>
      </c>
      <c r="CS43" s="7">
        <f t="shared" si="32"/>
        <v>0</v>
      </c>
      <c r="CT43" s="7">
        <f t="shared" si="32"/>
        <v>0</v>
      </c>
      <c r="CU43" s="7">
        <f t="shared" si="32"/>
        <v>0</v>
      </c>
      <c r="CV43" s="7">
        <f t="shared" si="32"/>
        <v>0</v>
      </c>
      <c r="CW43" s="7">
        <f t="shared" si="32"/>
        <v>0</v>
      </c>
      <c r="CX43" s="7">
        <f t="shared" si="32"/>
        <v>0</v>
      </c>
      <c r="CY43" s="7">
        <f t="shared" si="32"/>
        <v>0</v>
      </c>
      <c r="CZ43" s="7">
        <f t="shared" si="32"/>
        <v>0</v>
      </c>
      <c r="DA43" s="7">
        <f t="shared" si="32"/>
        <v>1</v>
      </c>
      <c r="DB43" s="7">
        <f t="shared" si="32"/>
        <v>0</v>
      </c>
      <c r="DC43" s="7">
        <f t="shared" si="32"/>
        <v>0</v>
      </c>
      <c r="DD43" s="7">
        <f t="shared" si="32"/>
        <v>1</v>
      </c>
      <c r="DE43" s="7">
        <f t="shared" si="32"/>
        <v>0</v>
      </c>
      <c r="DF43" s="7">
        <f t="shared" si="32"/>
        <v>0</v>
      </c>
      <c r="DG43" s="7">
        <f t="shared" si="32"/>
        <v>0</v>
      </c>
      <c r="DH43" s="7">
        <f t="shared" si="32"/>
        <v>0</v>
      </c>
      <c r="DI43" s="7">
        <f t="shared" si="32"/>
        <v>0</v>
      </c>
      <c r="DJ43" s="7">
        <f t="shared" si="32"/>
        <v>1</v>
      </c>
      <c r="DK43" s="7">
        <f t="shared" si="32"/>
        <v>1</v>
      </c>
      <c r="DL43" s="7">
        <f t="shared" si="32"/>
        <v>0</v>
      </c>
      <c r="DM43" s="7">
        <f t="shared" si="32"/>
        <v>0</v>
      </c>
      <c r="DN43" s="7">
        <f t="shared" si="32"/>
        <v>0</v>
      </c>
      <c r="DO43" s="7">
        <f t="shared" si="32"/>
        <v>0</v>
      </c>
      <c r="DP43" s="7">
        <f t="shared" si="32"/>
        <v>0</v>
      </c>
      <c r="DQ43" s="7">
        <f t="shared" si="32"/>
        <v>0</v>
      </c>
      <c r="DR43" s="7">
        <f t="shared" si="32"/>
        <v>0</v>
      </c>
      <c r="DS43" s="7">
        <f t="shared" si="32"/>
        <v>0</v>
      </c>
      <c r="DT43" s="7">
        <f t="shared" si="32"/>
        <v>0</v>
      </c>
      <c r="DU43" s="7">
        <f t="shared" si="32"/>
        <v>0</v>
      </c>
      <c r="DV43" s="7">
        <f t="shared" si="32"/>
        <v>0</v>
      </c>
      <c r="DW43" s="7">
        <f t="shared" si="32"/>
        <v>0</v>
      </c>
      <c r="DX43" s="7">
        <f t="shared" si="32"/>
        <v>0</v>
      </c>
      <c r="DY43" s="7">
        <f t="shared" si="32"/>
        <v>1</v>
      </c>
      <c r="DZ43" s="7">
        <f t="shared" si="32"/>
        <v>0</v>
      </c>
      <c r="EA43" s="7">
        <f t="shared" si="32"/>
        <v>0</v>
      </c>
      <c r="EB43" s="7">
        <f t="shared" si="32"/>
        <v>0</v>
      </c>
      <c r="EC43" s="7">
        <f t="shared" si="32"/>
        <v>0</v>
      </c>
      <c r="ED43" s="7">
        <f t="shared" si="32"/>
        <v>0</v>
      </c>
      <c r="EE43" s="7">
        <f t="shared" si="32"/>
        <v>0</v>
      </c>
      <c r="EF43" s="7">
        <f t="shared" si="32"/>
        <v>0</v>
      </c>
      <c r="EG43" s="7">
        <f t="shared" si="32"/>
        <v>0</v>
      </c>
      <c r="EH43" s="7">
        <f t="shared" si="32"/>
        <v>0</v>
      </c>
      <c r="EI43" s="7">
        <f t="shared" si="32"/>
        <v>0</v>
      </c>
      <c r="EJ43" s="7">
        <f t="shared" si="32"/>
        <v>0</v>
      </c>
      <c r="EK43" s="7">
        <f t="shared" si="32"/>
        <v>0</v>
      </c>
      <c r="EL43" s="7">
        <f t="shared" si="32"/>
        <v>0</v>
      </c>
      <c r="EM43" s="7">
        <f t="shared" si="32"/>
        <v>1</v>
      </c>
      <c r="EN43" s="7">
        <f t="shared" si="32"/>
        <v>0</v>
      </c>
      <c r="EO43" s="7">
        <f t="shared" si="32"/>
        <v>0</v>
      </c>
      <c r="EP43" s="7">
        <f t="shared" si="32"/>
        <v>0</v>
      </c>
      <c r="EQ43" s="7">
        <f t="shared" si="29"/>
        <v>0</v>
      </c>
      <c r="ER43" s="7">
        <f t="shared" si="29"/>
        <v>0</v>
      </c>
    </row>
    <row r="44" spans="1:148" ht="16.5" customHeight="1" x14ac:dyDescent="0.25">
      <c r="A44" s="7">
        <v>120</v>
      </c>
      <c r="B44" s="11" t="s">
        <v>301</v>
      </c>
      <c r="C44" s="12" t="s">
        <v>300</v>
      </c>
      <c r="D44" s="23" t="s">
        <v>299</v>
      </c>
      <c r="E44" s="11" t="s">
        <v>298</v>
      </c>
      <c r="F44" s="11" t="s">
        <v>1008</v>
      </c>
      <c r="G44" s="11">
        <v>1</v>
      </c>
      <c r="H44" s="11">
        <v>2021</v>
      </c>
      <c r="I44" s="14" t="s">
        <v>886</v>
      </c>
      <c r="J44" s="7" t="str">
        <f t="shared" si="25"/>
        <v>PDF</v>
      </c>
      <c r="K44" s="9" t="s">
        <v>938</v>
      </c>
      <c r="L44" s="7">
        <v>1</v>
      </c>
      <c r="M44" s="7"/>
      <c r="N44" s="46" t="s">
        <v>1486</v>
      </c>
      <c r="O44" s="38" t="s">
        <v>1500</v>
      </c>
      <c r="P44" s="7" t="s">
        <v>1313</v>
      </c>
      <c r="Q44" s="8">
        <v>1</v>
      </c>
      <c r="R44" s="5">
        <f t="shared" si="26"/>
        <v>8</v>
      </c>
      <c r="S44" s="7">
        <f t="shared" si="5"/>
        <v>0</v>
      </c>
      <c r="T44" s="7">
        <f t="shared" ref="T44:CE47" si="33">COUNTIF($N44,"*"&amp;TRIM(T$1)&amp;"*")</f>
        <v>0</v>
      </c>
      <c r="U44" s="7">
        <f t="shared" si="33"/>
        <v>0</v>
      </c>
      <c r="V44" s="7">
        <f t="shared" si="33"/>
        <v>0</v>
      </c>
      <c r="W44" s="7">
        <f t="shared" si="33"/>
        <v>0</v>
      </c>
      <c r="X44" s="7">
        <f t="shared" si="33"/>
        <v>0</v>
      </c>
      <c r="Y44" s="7">
        <f t="shared" si="33"/>
        <v>0</v>
      </c>
      <c r="Z44" s="7">
        <f t="shared" si="33"/>
        <v>0</v>
      </c>
      <c r="AA44" s="7">
        <f t="shared" si="33"/>
        <v>0</v>
      </c>
      <c r="AB44" s="7">
        <f t="shared" si="33"/>
        <v>1</v>
      </c>
      <c r="AC44" s="7">
        <f t="shared" si="33"/>
        <v>0</v>
      </c>
      <c r="AD44" s="7">
        <f t="shared" si="33"/>
        <v>0</v>
      </c>
      <c r="AE44" s="7">
        <f t="shared" si="33"/>
        <v>0</v>
      </c>
      <c r="AF44" s="7">
        <f t="shared" si="33"/>
        <v>0</v>
      </c>
      <c r="AG44" s="7">
        <f t="shared" si="33"/>
        <v>0</v>
      </c>
      <c r="AH44" s="7">
        <f t="shared" si="33"/>
        <v>0</v>
      </c>
      <c r="AI44" s="7">
        <f t="shared" si="33"/>
        <v>0</v>
      </c>
      <c r="AJ44" s="7">
        <f t="shared" si="33"/>
        <v>0</v>
      </c>
      <c r="AK44" s="7">
        <f t="shared" si="33"/>
        <v>0</v>
      </c>
      <c r="AL44" s="7">
        <f t="shared" si="33"/>
        <v>0</v>
      </c>
      <c r="AM44" s="7">
        <f t="shared" si="33"/>
        <v>0</v>
      </c>
      <c r="AN44" s="7">
        <f t="shared" si="33"/>
        <v>0</v>
      </c>
      <c r="AO44" s="7">
        <f t="shared" si="33"/>
        <v>0</v>
      </c>
      <c r="AP44" s="7">
        <f t="shared" si="33"/>
        <v>0</v>
      </c>
      <c r="AQ44" s="7">
        <f t="shared" si="33"/>
        <v>0</v>
      </c>
      <c r="AR44" s="7">
        <f t="shared" si="33"/>
        <v>0</v>
      </c>
      <c r="AS44" s="7">
        <f t="shared" si="33"/>
        <v>0</v>
      </c>
      <c r="AT44" s="7">
        <f t="shared" si="33"/>
        <v>0</v>
      </c>
      <c r="AU44" s="7">
        <f t="shared" si="33"/>
        <v>0</v>
      </c>
      <c r="AV44" s="7">
        <f t="shared" si="33"/>
        <v>0</v>
      </c>
      <c r="AW44" s="7">
        <f t="shared" si="33"/>
        <v>0</v>
      </c>
      <c r="AX44" s="7">
        <f t="shared" si="33"/>
        <v>0</v>
      </c>
      <c r="AY44" s="7">
        <f t="shared" si="33"/>
        <v>1</v>
      </c>
      <c r="AZ44" s="7">
        <f t="shared" si="33"/>
        <v>0</v>
      </c>
      <c r="BA44" s="7">
        <f t="shared" si="33"/>
        <v>0</v>
      </c>
      <c r="BB44" s="7">
        <f t="shared" si="33"/>
        <v>0</v>
      </c>
      <c r="BC44" s="7">
        <f t="shared" si="33"/>
        <v>0</v>
      </c>
      <c r="BD44" s="7">
        <f t="shared" si="33"/>
        <v>0</v>
      </c>
      <c r="BE44" s="7">
        <f t="shared" si="33"/>
        <v>0</v>
      </c>
      <c r="BF44" s="7">
        <f t="shared" si="33"/>
        <v>0</v>
      </c>
      <c r="BG44" s="7">
        <f t="shared" si="33"/>
        <v>0</v>
      </c>
      <c r="BH44" s="7">
        <f t="shared" si="33"/>
        <v>0</v>
      </c>
      <c r="BI44" s="7">
        <f t="shared" si="33"/>
        <v>0</v>
      </c>
      <c r="BJ44" s="7">
        <f t="shared" si="33"/>
        <v>0</v>
      </c>
      <c r="BK44" s="7">
        <f t="shared" si="33"/>
        <v>0</v>
      </c>
      <c r="BL44" s="7">
        <f t="shared" si="33"/>
        <v>0</v>
      </c>
      <c r="BM44" s="7">
        <f t="shared" si="33"/>
        <v>0</v>
      </c>
      <c r="BN44" s="7">
        <f t="shared" si="33"/>
        <v>0</v>
      </c>
      <c r="BO44" s="7">
        <f t="shared" si="33"/>
        <v>0</v>
      </c>
      <c r="BP44" s="7">
        <f t="shared" si="33"/>
        <v>0</v>
      </c>
      <c r="BQ44" s="7">
        <f t="shared" si="33"/>
        <v>0</v>
      </c>
      <c r="BR44" s="7">
        <f t="shared" si="33"/>
        <v>0</v>
      </c>
      <c r="BS44" s="7">
        <f t="shared" si="33"/>
        <v>0</v>
      </c>
      <c r="BT44" s="7">
        <f t="shared" si="33"/>
        <v>0</v>
      </c>
      <c r="BU44" s="7">
        <f t="shared" si="33"/>
        <v>0</v>
      </c>
      <c r="BV44" s="7">
        <f t="shared" si="33"/>
        <v>0</v>
      </c>
      <c r="BW44" s="7">
        <f t="shared" si="33"/>
        <v>0</v>
      </c>
      <c r="BX44" s="7">
        <f t="shared" si="33"/>
        <v>0</v>
      </c>
      <c r="BY44" s="7">
        <f t="shared" si="33"/>
        <v>0</v>
      </c>
      <c r="BZ44" s="7">
        <f t="shared" si="33"/>
        <v>0</v>
      </c>
      <c r="CA44" s="7">
        <f t="shared" si="33"/>
        <v>0</v>
      </c>
      <c r="CB44" s="7">
        <f t="shared" si="33"/>
        <v>0</v>
      </c>
      <c r="CC44" s="7">
        <f t="shared" si="33"/>
        <v>0</v>
      </c>
      <c r="CD44" s="7">
        <f t="shared" si="33"/>
        <v>0</v>
      </c>
      <c r="CE44" s="7">
        <f t="shared" si="33"/>
        <v>1</v>
      </c>
      <c r="CF44" s="7">
        <f t="shared" si="32"/>
        <v>1</v>
      </c>
      <c r="CG44" s="7">
        <f t="shared" si="32"/>
        <v>1</v>
      </c>
      <c r="CH44" s="7">
        <f t="shared" si="32"/>
        <v>0</v>
      </c>
      <c r="CI44" s="7">
        <f t="shared" si="32"/>
        <v>1</v>
      </c>
      <c r="CJ44" s="7">
        <f t="shared" si="32"/>
        <v>0</v>
      </c>
      <c r="CK44" s="7">
        <f t="shared" si="32"/>
        <v>0</v>
      </c>
      <c r="CL44" s="7">
        <f t="shared" si="32"/>
        <v>0</v>
      </c>
      <c r="CM44" s="7">
        <f t="shared" si="32"/>
        <v>0</v>
      </c>
      <c r="CN44" s="7">
        <f t="shared" si="32"/>
        <v>0</v>
      </c>
      <c r="CO44" s="7">
        <f t="shared" si="32"/>
        <v>0</v>
      </c>
      <c r="CP44" s="7">
        <f t="shared" si="32"/>
        <v>0</v>
      </c>
      <c r="CQ44" s="7">
        <f t="shared" si="32"/>
        <v>0</v>
      </c>
      <c r="CR44" s="7">
        <f t="shared" si="32"/>
        <v>0</v>
      </c>
      <c r="CS44" s="7">
        <f t="shared" si="32"/>
        <v>0</v>
      </c>
      <c r="CT44" s="7">
        <f t="shared" si="32"/>
        <v>0</v>
      </c>
      <c r="CU44" s="7">
        <f t="shared" si="32"/>
        <v>0</v>
      </c>
      <c r="CV44" s="7">
        <f t="shared" si="32"/>
        <v>0</v>
      </c>
      <c r="CW44" s="7">
        <f t="shared" si="32"/>
        <v>0</v>
      </c>
      <c r="CX44" s="7">
        <f t="shared" si="32"/>
        <v>0</v>
      </c>
      <c r="CY44" s="7">
        <f t="shared" si="32"/>
        <v>0</v>
      </c>
      <c r="CZ44" s="7">
        <f t="shared" si="32"/>
        <v>0</v>
      </c>
      <c r="DA44" s="7">
        <f t="shared" si="32"/>
        <v>1</v>
      </c>
      <c r="DB44" s="7">
        <f t="shared" si="32"/>
        <v>0</v>
      </c>
      <c r="DC44" s="7">
        <f t="shared" si="32"/>
        <v>0</v>
      </c>
      <c r="DD44" s="7">
        <f t="shared" si="32"/>
        <v>0</v>
      </c>
      <c r="DE44" s="7">
        <f t="shared" si="32"/>
        <v>0</v>
      </c>
      <c r="DF44" s="7">
        <f t="shared" si="32"/>
        <v>0</v>
      </c>
      <c r="DG44" s="7">
        <f t="shared" si="32"/>
        <v>0</v>
      </c>
      <c r="DH44" s="7">
        <f t="shared" si="32"/>
        <v>0</v>
      </c>
      <c r="DI44" s="7">
        <f t="shared" si="32"/>
        <v>0</v>
      </c>
      <c r="DJ44" s="7">
        <f t="shared" si="32"/>
        <v>0</v>
      </c>
      <c r="DK44" s="7">
        <f t="shared" si="32"/>
        <v>0</v>
      </c>
      <c r="DL44" s="7">
        <f t="shared" si="32"/>
        <v>0</v>
      </c>
      <c r="DM44" s="7">
        <f t="shared" si="32"/>
        <v>0</v>
      </c>
      <c r="DN44" s="7">
        <f t="shared" si="32"/>
        <v>0</v>
      </c>
      <c r="DO44" s="7">
        <f t="shared" si="32"/>
        <v>0</v>
      </c>
      <c r="DP44" s="7">
        <f t="shared" si="32"/>
        <v>1</v>
      </c>
      <c r="DQ44" s="7">
        <f t="shared" si="32"/>
        <v>0</v>
      </c>
      <c r="DR44" s="7">
        <f t="shared" si="32"/>
        <v>0</v>
      </c>
      <c r="DS44" s="7">
        <f t="shared" si="32"/>
        <v>0</v>
      </c>
      <c r="DT44" s="7">
        <f t="shared" si="32"/>
        <v>0</v>
      </c>
      <c r="DU44" s="7">
        <f t="shared" si="32"/>
        <v>0</v>
      </c>
      <c r="DV44" s="7">
        <f t="shared" si="32"/>
        <v>0</v>
      </c>
      <c r="DW44" s="7">
        <f t="shared" si="32"/>
        <v>0</v>
      </c>
      <c r="DX44" s="7">
        <f t="shared" si="32"/>
        <v>0</v>
      </c>
      <c r="DY44" s="7">
        <f t="shared" si="32"/>
        <v>0</v>
      </c>
      <c r="DZ44" s="7">
        <f t="shared" si="32"/>
        <v>0</v>
      </c>
      <c r="EA44" s="7">
        <f t="shared" si="32"/>
        <v>0</v>
      </c>
      <c r="EB44" s="7">
        <f t="shared" si="32"/>
        <v>0</v>
      </c>
      <c r="EC44" s="7">
        <f t="shared" si="32"/>
        <v>0</v>
      </c>
      <c r="ED44" s="7">
        <f t="shared" si="32"/>
        <v>0</v>
      </c>
      <c r="EE44" s="7">
        <f t="shared" si="32"/>
        <v>0</v>
      </c>
      <c r="EF44" s="7">
        <f t="shared" si="32"/>
        <v>0</v>
      </c>
      <c r="EG44" s="7">
        <f t="shared" si="32"/>
        <v>0</v>
      </c>
      <c r="EH44" s="7">
        <f t="shared" si="32"/>
        <v>0</v>
      </c>
      <c r="EI44" s="7">
        <f t="shared" si="32"/>
        <v>0</v>
      </c>
      <c r="EJ44" s="7">
        <f t="shared" si="32"/>
        <v>0</v>
      </c>
      <c r="EK44" s="7">
        <f t="shared" si="32"/>
        <v>0</v>
      </c>
      <c r="EL44" s="7">
        <f t="shared" si="32"/>
        <v>0</v>
      </c>
      <c r="EM44" s="7">
        <f t="shared" si="32"/>
        <v>0</v>
      </c>
      <c r="EN44" s="7">
        <f t="shared" si="32"/>
        <v>0</v>
      </c>
      <c r="EO44" s="7">
        <f t="shared" si="32"/>
        <v>0</v>
      </c>
      <c r="EP44" s="7">
        <f t="shared" si="32"/>
        <v>0</v>
      </c>
      <c r="EQ44" s="7">
        <f t="shared" si="29"/>
        <v>0</v>
      </c>
      <c r="ER44" s="7">
        <f t="shared" si="29"/>
        <v>0</v>
      </c>
    </row>
    <row r="45" spans="1:148" ht="16.5" customHeight="1" x14ac:dyDescent="0.25">
      <c r="A45" s="7">
        <v>26</v>
      </c>
      <c r="B45" s="11" t="s">
        <v>673</v>
      </c>
      <c r="C45" s="12" t="s">
        <v>672</v>
      </c>
      <c r="D45" s="23" t="s">
        <v>671</v>
      </c>
      <c r="E45" s="11" t="s">
        <v>670</v>
      </c>
      <c r="F45" s="11" t="s">
        <v>973</v>
      </c>
      <c r="G45" s="11">
        <v>1</v>
      </c>
      <c r="H45" s="11">
        <v>2024</v>
      </c>
      <c r="I45" s="14" t="s">
        <v>816</v>
      </c>
      <c r="J45" s="7" t="str">
        <f t="shared" si="25"/>
        <v>PDF</v>
      </c>
      <c r="K45" s="9" t="s">
        <v>936</v>
      </c>
      <c r="L45" s="7">
        <v>1</v>
      </c>
      <c r="M45" s="36" t="s">
        <v>1100</v>
      </c>
      <c r="N45" s="44" t="s">
        <v>940</v>
      </c>
      <c r="O45" s="36" t="s">
        <v>1107</v>
      </c>
      <c r="P45" s="36" t="s">
        <v>1114</v>
      </c>
      <c r="Q45" s="8">
        <v>1</v>
      </c>
      <c r="R45" s="5">
        <f t="shared" si="26"/>
        <v>9</v>
      </c>
      <c r="S45" s="7">
        <f t="shared" si="5"/>
        <v>0</v>
      </c>
      <c r="T45" s="7">
        <f t="shared" si="33"/>
        <v>0</v>
      </c>
      <c r="U45" s="7">
        <f t="shared" si="33"/>
        <v>0</v>
      </c>
      <c r="V45" s="7">
        <f t="shared" si="33"/>
        <v>0</v>
      </c>
      <c r="W45" s="7">
        <f t="shared" si="33"/>
        <v>0</v>
      </c>
      <c r="X45" s="7">
        <f t="shared" si="33"/>
        <v>0</v>
      </c>
      <c r="Y45" s="7">
        <f t="shared" si="33"/>
        <v>0</v>
      </c>
      <c r="Z45" s="7">
        <f t="shared" si="33"/>
        <v>0</v>
      </c>
      <c r="AA45" s="7">
        <f t="shared" si="33"/>
        <v>0</v>
      </c>
      <c r="AB45" s="7">
        <f t="shared" si="33"/>
        <v>0</v>
      </c>
      <c r="AC45" s="7">
        <f t="shared" si="33"/>
        <v>0</v>
      </c>
      <c r="AD45" s="7">
        <f t="shared" si="33"/>
        <v>0</v>
      </c>
      <c r="AE45" s="7">
        <f t="shared" si="33"/>
        <v>0</v>
      </c>
      <c r="AF45" s="7">
        <f t="shared" si="33"/>
        <v>0</v>
      </c>
      <c r="AG45" s="7">
        <f t="shared" si="33"/>
        <v>0</v>
      </c>
      <c r="AH45" s="7">
        <f t="shared" si="33"/>
        <v>0</v>
      </c>
      <c r="AI45" s="7">
        <f t="shared" si="33"/>
        <v>0</v>
      </c>
      <c r="AJ45" s="7">
        <f t="shared" si="33"/>
        <v>0</v>
      </c>
      <c r="AK45" s="7">
        <f t="shared" si="33"/>
        <v>0</v>
      </c>
      <c r="AL45" s="7">
        <f t="shared" si="33"/>
        <v>0</v>
      </c>
      <c r="AM45" s="7">
        <f t="shared" si="33"/>
        <v>0</v>
      </c>
      <c r="AN45" s="7">
        <f t="shared" si="33"/>
        <v>1</v>
      </c>
      <c r="AO45" s="7">
        <f t="shared" si="33"/>
        <v>0</v>
      </c>
      <c r="AP45" s="7">
        <f t="shared" si="33"/>
        <v>0</v>
      </c>
      <c r="AQ45" s="7">
        <f t="shared" si="33"/>
        <v>0</v>
      </c>
      <c r="AR45" s="7">
        <f t="shared" si="33"/>
        <v>0</v>
      </c>
      <c r="AS45" s="7">
        <f t="shared" si="33"/>
        <v>0</v>
      </c>
      <c r="AT45" s="7">
        <f t="shared" si="33"/>
        <v>0</v>
      </c>
      <c r="AU45" s="7">
        <f t="shared" si="33"/>
        <v>0</v>
      </c>
      <c r="AV45" s="7">
        <f t="shared" si="33"/>
        <v>0</v>
      </c>
      <c r="AW45" s="7">
        <f t="shared" si="33"/>
        <v>0</v>
      </c>
      <c r="AX45" s="7">
        <f t="shared" si="33"/>
        <v>0</v>
      </c>
      <c r="AY45" s="7">
        <f t="shared" si="33"/>
        <v>0</v>
      </c>
      <c r="AZ45" s="7">
        <f t="shared" si="33"/>
        <v>0</v>
      </c>
      <c r="BA45" s="7">
        <f t="shared" si="33"/>
        <v>0</v>
      </c>
      <c r="BB45" s="7">
        <f t="shared" si="33"/>
        <v>0</v>
      </c>
      <c r="BC45" s="7">
        <f t="shared" si="33"/>
        <v>0</v>
      </c>
      <c r="BD45" s="7">
        <f t="shared" si="33"/>
        <v>0</v>
      </c>
      <c r="BE45" s="7">
        <f t="shared" si="33"/>
        <v>0</v>
      </c>
      <c r="BF45" s="7">
        <f t="shared" si="33"/>
        <v>0</v>
      </c>
      <c r="BG45" s="7">
        <f t="shared" si="33"/>
        <v>0</v>
      </c>
      <c r="BH45" s="7">
        <f t="shared" si="33"/>
        <v>0</v>
      </c>
      <c r="BI45" s="7">
        <f t="shared" si="33"/>
        <v>0</v>
      </c>
      <c r="BJ45" s="7">
        <f t="shared" si="33"/>
        <v>0</v>
      </c>
      <c r="BK45" s="7">
        <f t="shared" si="33"/>
        <v>0</v>
      </c>
      <c r="BL45" s="7">
        <f t="shared" si="33"/>
        <v>0</v>
      </c>
      <c r="BM45" s="7">
        <f t="shared" si="33"/>
        <v>0</v>
      </c>
      <c r="BN45" s="7">
        <f t="shared" si="33"/>
        <v>0</v>
      </c>
      <c r="BO45" s="7">
        <f t="shared" si="33"/>
        <v>0</v>
      </c>
      <c r="BP45" s="7">
        <f t="shared" si="33"/>
        <v>0</v>
      </c>
      <c r="BQ45" s="7">
        <f t="shared" si="33"/>
        <v>0</v>
      </c>
      <c r="BR45" s="7">
        <f t="shared" si="33"/>
        <v>0</v>
      </c>
      <c r="BS45" s="7">
        <f t="shared" si="33"/>
        <v>0</v>
      </c>
      <c r="BT45" s="7">
        <f t="shared" si="33"/>
        <v>0</v>
      </c>
      <c r="BU45" s="7">
        <f t="shared" si="33"/>
        <v>0</v>
      </c>
      <c r="BV45" s="7">
        <f t="shared" si="33"/>
        <v>0</v>
      </c>
      <c r="BW45" s="7">
        <f t="shared" si="33"/>
        <v>0</v>
      </c>
      <c r="BX45" s="7">
        <f t="shared" si="33"/>
        <v>0</v>
      </c>
      <c r="BY45" s="7">
        <f t="shared" si="33"/>
        <v>0</v>
      </c>
      <c r="BZ45" s="7">
        <f t="shared" si="33"/>
        <v>0</v>
      </c>
      <c r="CA45" s="7">
        <f t="shared" si="33"/>
        <v>1</v>
      </c>
      <c r="CB45" s="7">
        <f t="shared" si="33"/>
        <v>1</v>
      </c>
      <c r="CC45" s="7">
        <f t="shared" si="33"/>
        <v>0</v>
      </c>
      <c r="CD45" s="7">
        <f t="shared" si="33"/>
        <v>0</v>
      </c>
      <c r="CE45" s="7">
        <f t="shared" si="33"/>
        <v>1</v>
      </c>
      <c r="CF45" s="7">
        <f t="shared" si="32"/>
        <v>1</v>
      </c>
      <c r="CG45" s="7">
        <f t="shared" si="32"/>
        <v>1</v>
      </c>
      <c r="CH45" s="7">
        <f t="shared" si="32"/>
        <v>0</v>
      </c>
      <c r="CI45" s="7">
        <f t="shared" si="32"/>
        <v>0</v>
      </c>
      <c r="CJ45" s="7">
        <f t="shared" si="32"/>
        <v>0</v>
      </c>
      <c r="CK45" s="7">
        <f t="shared" si="32"/>
        <v>0</v>
      </c>
      <c r="CL45" s="7">
        <f t="shared" si="32"/>
        <v>0</v>
      </c>
      <c r="CM45" s="7">
        <f t="shared" si="32"/>
        <v>0</v>
      </c>
      <c r="CN45" s="7">
        <f t="shared" si="32"/>
        <v>0</v>
      </c>
      <c r="CO45" s="7">
        <f t="shared" si="32"/>
        <v>0</v>
      </c>
      <c r="CP45" s="7">
        <f t="shared" si="32"/>
        <v>0</v>
      </c>
      <c r="CQ45" s="7">
        <f t="shared" si="32"/>
        <v>1</v>
      </c>
      <c r="CR45" s="7">
        <f t="shared" si="32"/>
        <v>0</v>
      </c>
      <c r="CS45" s="7">
        <f t="shared" si="32"/>
        <v>0</v>
      </c>
      <c r="CT45" s="7">
        <f t="shared" si="32"/>
        <v>0</v>
      </c>
      <c r="CU45" s="7">
        <f t="shared" si="32"/>
        <v>0</v>
      </c>
      <c r="CV45" s="7">
        <f t="shared" si="32"/>
        <v>0</v>
      </c>
      <c r="CW45" s="7">
        <f t="shared" si="32"/>
        <v>0</v>
      </c>
      <c r="CX45" s="7">
        <f t="shared" si="32"/>
        <v>0</v>
      </c>
      <c r="CY45" s="7">
        <f t="shared" si="32"/>
        <v>0</v>
      </c>
      <c r="CZ45" s="7">
        <f t="shared" si="32"/>
        <v>0</v>
      </c>
      <c r="DA45" s="7">
        <f t="shared" si="32"/>
        <v>1</v>
      </c>
      <c r="DB45" s="7">
        <f t="shared" si="32"/>
        <v>0</v>
      </c>
      <c r="DC45" s="7">
        <f t="shared" si="32"/>
        <v>0</v>
      </c>
      <c r="DD45" s="7">
        <f t="shared" si="32"/>
        <v>1</v>
      </c>
      <c r="DE45" s="7">
        <f t="shared" si="32"/>
        <v>0</v>
      </c>
      <c r="DF45" s="7">
        <f t="shared" si="32"/>
        <v>0</v>
      </c>
      <c r="DG45" s="7">
        <f t="shared" si="32"/>
        <v>0</v>
      </c>
      <c r="DH45" s="7">
        <f t="shared" si="32"/>
        <v>0</v>
      </c>
      <c r="DI45" s="7">
        <f t="shared" si="32"/>
        <v>0</v>
      </c>
      <c r="DJ45" s="7">
        <f t="shared" si="32"/>
        <v>0</v>
      </c>
      <c r="DK45" s="7">
        <f t="shared" si="32"/>
        <v>0</v>
      </c>
      <c r="DL45" s="7">
        <f t="shared" si="32"/>
        <v>0</v>
      </c>
      <c r="DM45" s="7">
        <f t="shared" si="32"/>
        <v>0</v>
      </c>
      <c r="DN45" s="7">
        <f t="shared" si="32"/>
        <v>0</v>
      </c>
      <c r="DO45" s="7">
        <f t="shared" si="32"/>
        <v>0</v>
      </c>
      <c r="DP45" s="7">
        <f t="shared" si="32"/>
        <v>0</v>
      </c>
      <c r="DQ45" s="7">
        <f t="shared" si="32"/>
        <v>0</v>
      </c>
      <c r="DR45" s="7">
        <f t="shared" si="32"/>
        <v>0</v>
      </c>
      <c r="DS45" s="7">
        <f t="shared" si="32"/>
        <v>0</v>
      </c>
      <c r="DT45" s="7">
        <f t="shared" si="32"/>
        <v>0</v>
      </c>
      <c r="DU45" s="7">
        <f t="shared" si="32"/>
        <v>0</v>
      </c>
      <c r="DV45" s="7">
        <f t="shared" si="32"/>
        <v>0</v>
      </c>
      <c r="DW45" s="7">
        <f t="shared" si="32"/>
        <v>0</v>
      </c>
      <c r="DX45" s="7">
        <f t="shared" si="32"/>
        <v>0</v>
      </c>
      <c r="DY45" s="7">
        <f t="shared" si="32"/>
        <v>0</v>
      </c>
      <c r="DZ45" s="7">
        <f t="shared" si="32"/>
        <v>0</v>
      </c>
      <c r="EA45" s="7">
        <f t="shared" si="32"/>
        <v>0</v>
      </c>
      <c r="EB45" s="7">
        <f t="shared" si="32"/>
        <v>0</v>
      </c>
      <c r="EC45" s="7">
        <f t="shared" si="32"/>
        <v>0</v>
      </c>
      <c r="ED45" s="7">
        <f t="shared" si="32"/>
        <v>0</v>
      </c>
      <c r="EE45" s="7">
        <f t="shared" si="32"/>
        <v>0</v>
      </c>
      <c r="EF45" s="7">
        <f t="shared" si="32"/>
        <v>0</v>
      </c>
      <c r="EG45" s="7">
        <f t="shared" si="32"/>
        <v>0</v>
      </c>
      <c r="EH45" s="7">
        <f t="shared" si="32"/>
        <v>0</v>
      </c>
      <c r="EI45" s="7">
        <f t="shared" si="32"/>
        <v>0</v>
      </c>
      <c r="EJ45" s="7">
        <f t="shared" si="32"/>
        <v>0</v>
      </c>
      <c r="EK45" s="7">
        <f t="shared" si="32"/>
        <v>0</v>
      </c>
      <c r="EL45" s="7">
        <f t="shared" si="32"/>
        <v>0</v>
      </c>
      <c r="EM45" s="7">
        <f t="shared" si="32"/>
        <v>0</v>
      </c>
      <c r="EN45" s="7">
        <f t="shared" si="32"/>
        <v>0</v>
      </c>
      <c r="EO45" s="7">
        <f t="shared" si="32"/>
        <v>0</v>
      </c>
      <c r="EP45" s="7">
        <f t="shared" si="32"/>
        <v>0</v>
      </c>
      <c r="EQ45" s="7">
        <f t="shared" si="29"/>
        <v>0</v>
      </c>
      <c r="ER45" s="7">
        <f t="shared" si="29"/>
        <v>0</v>
      </c>
    </row>
    <row r="46" spans="1:148" ht="16.5" customHeight="1" x14ac:dyDescent="0.25">
      <c r="A46" s="7">
        <v>52</v>
      </c>
      <c r="B46" s="11" t="s">
        <v>571</v>
      </c>
      <c r="C46" s="12" t="s">
        <v>570</v>
      </c>
      <c r="D46" s="23" t="s">
        <v>569</v>
      </c>
      <c r="E46" s="11" t="s">
        <v>568</v>
      </c>
      <c r="F46" s="11" t="s">
        <v>1004</v>
      </c>
      <c r="G46" s="11">
        <v>1</v>
      </c>
      <c r="H46" s="11">
        <v>2023</v>
      </c>
      <c r="I46" s="14" t="s">
        <v>834</v>
      </c>
      <c r="J46" s="7" t="str">
        <f t="shared" si="25"/>
        <v>PDF</v>
      </c>
      <c r="K46" s="9" t="s">
        <v>936</v>
      </c>
      <c r="L46" s="7">
        <v>1</v>
      </c>
      <c r="M46" s="36" t="s">
        <v>1136</v>
      </c>
      <c r="N46" s="44" t="s">
        <v>1154</v>
      </c>
      <c r="O46" s="36" t="s">
        <v>1165</v>
      </c>
      <c r="P46" s="36" t="s">
        <v>1174</v>
      </c>
      <c r="Q46" s="8">
        <v>1</v>
      </c>
      <c r="R46" s="5">
        <f t="shared" si="26"/>
        <v>7</v>
      </c>
      <c r="S46" s="7">
        <f t="shared" si="5"/>
        <v>0</v>
      </c>
      <c r="T46" s="7">
        <f t="shared" si="33"/>
        <v>0</v>
      </c>
      <c r="U46" s="7">
        <f t="shared" si="33"/>
        <v>0</v>
      </c>
      <c r="V46" s="7">
        <f t="shared" si="33"/>
        <v>0</v>
      </c>
      <c r="W46" s="7">
        <f t="shared" si="33"/>
        <v>0</v>
      </c>
      <c r="X46" s="7">
        <f t="shared" si="33"/>
        <v>0</v>
      </c>
      <c r="Y46" s="7">
        <f t="shared" si="33"/>
        <v>0</v>
      </c>
      <c r="Z46" s="7">
        <f t="shared" si="33"/>
        <v>0</v>
      </c>
      <c r="AA46" s="7">
        <f t="shared" si="33"/>
        <v>0</v>
      </c>
      <c r="AB46" s="7">
        <f t="shared" si="33"/>
        <v>0</v>
      </c>
      <c r="AC46" s="7">
        <f t="shared" si="33"/>
        <v>0</v>
      </c>
      <c r="AD46" s="7">
        <f t="shared" si="33"/>
        <v>0</v>
      </c>
      <c r="AE46" s="7">
        <f t="shared" si="33"/>
        <v>0</v>
      </c>
      <c r="AF46" s="7">
        <f t="shared" si="33"/>
        <v>0</v>
      </c>
      <c r="AG46" s="7">
        <f t="shared" si="33"/>
        <v>0</v>
      </c>
      <c r="AH46" s="7">
        <f t="shared" si="33"/>
        <v>0</v>
      </c>
      <c r="AI46" s="7">
        <f t="shared" si="33"/>
        <v>0</v>
      </c>
      <c r="AJ46" s="7">
        <f t="shared" si="33"/>
        <v>0</v>
      </c>
      <c r="AK46" s="7">
        <f t="shared" si="33"/>
        <v>0</v>
      </c>
      <c r="AL46" s="7">
        <f t="shared" si="33"/>
        <v>0</v>
      </c>
      <c r="AM46" s="7">
        <f t="shared" si="33"/>
        <v>0</v>
      </c>
      <c r="AN46" s="7">
        <f t="shared" si="33"/>
        <v>0</v>
      </c>
      <c r="AO46" s="7">
        <f t="shared" si="33"/>
        <v>0</v>
      </c>
      <c r="AP46" s="7">
        <f t="shared" si="33"/>
        <v>0</v>
      </c>
      <c r="AQ46" s="7">
        <f t="shared" si="33"/>
        <v>0</v>
      </c>
      <c r="AR46" s="7">
        <f t="shared" si="33"/>
        <v>0</v>
      </c>
      <c r="AS46" s="7">
        <f t="shared" si="33"/>
        <v>0</v>
      </c>
      <c r="AT46" s="7">
        <f t="shared" si="33"/>
        <v>0</v>
      </c>
      <c r="AU46" s="7">
        <f t="shared" si="33"/>
        <v>0</v>
      </c>
      <c r="AV46" s="7">
        <f t="shared" si="33"/>
        <v>0</v>
      </c>
      <c r="AW46" s="7">
        <f t="shared" si="33"/>
        <v>0</v>
      </c>
      <c r="AX46" s="7">
        <f t="shared" si="33"/>
        <v>0</v>
      </c>
      <c r="AY46" s="7">
        <f t="shared" si="33"/>
        <v>0</v>
      </c>
      <c r="AZ46" s="7">
        <f t="shared" si="33"/>
        <v>1</v>
      </c>
      <c r="BA46" s="7">
        <f t="shared" si="33"/>
        <v>0</v>
      </c>
      <c r="BB46" s="7">
        <f t="shared" si="33"/>
        <v>0</v>
      </c>
      <c r="BC46" s="7">
        <f t="shared" si="33"/>
        <v>0</v>
      </c>
      <c r="BD46" s="7">
        <f t="shared" si="33"/>
        <v>0</v>
      </c>
      <c r="BE46" s="7">
        <f t="shared" si="33"/>
        <v>0</v>
      </c>
      <c r="BF46" s="7">
        <f t="shared" si="33"/>
        <v>0</v>
      </c>
      <c r="BG46" s="7">
        <f t="shared" si="33"/>
        <v>0</v>
      </c>
      <c r="BH46" s="7">
        <f t="shared" si="33"/>
        <v>0</v>
      </c>
      <c r="BI46" s="7">
        <f t="shared" si="33"/>
        <v>0</v>
      </c>
      <c r="BJ46" s="7">
        <f t="shared" si="33"/>
        <v>0</v>
      </c>
      <c r="BK46" s="7">
        <f t="shared" si="33"/>
        <v>0</v>
      </c>
      <c r="BL46" s="7">
        <f t="shared" si="33"/>
        <v>0</v>
      </c>
      <c r="BM46" s="7">
        <f t="shared" si="33"/>
        <v>0</v>
      </c>
      <c r="BN46" s="7">
        <f t="shared" si="33"/>
        <v>0</v>
      </c>
      <c r="BO46" s="7">
        <f t="shared" si="33"/>
        <v>0</v>
      </c>
      <c r="BP46" s="7">
        <f t="shared" si="33"/>
        <v>0</v>
      </c>
      <c r="BQ46" s="7">
        <f t="shared" si="33"/>
        <v>0</v>
      </c>
      <c r="BR46" s="7">
        <f t="shared" si="33"/>
        <v>0</v>
      </c>
      <c r="BS46" s="7">
        <f t="shared" si="33"/>
        <v>0</v>
      </c>
      <c r="BT46" s="7">
        <f t="shared" si="33"/>
        <v>0</v>
      </c>
      <c r="BU46" s="7">
        <f t="shared" si="33"/>
        <v>0</v>
      </c>
      <c r="BV46" s="7">
        <f t="shared" si="33"/>
        <v>0</v>
      </c>
      <c r="BW46" s="7">
        <f t="shared" si="33"/>
        <v>0</v>
      </c>
      <c r="BX46" s="7">
        <f t="shared" si="33"/>
        <v>0</v>
      </c>
      <c r="BY46" s="7">
        <f t="shared" si="33"/>
        <v>0</v>
      </c>
      <c r="BZ46" s="7">
        <f t="shared" si="33"/>
        <v>0</v>
      </c>
      <c r="CA46" s="7">
        <f t="shared" si="33"/>
        <v>0</v>
      </c>
      <c r="CB46" s="7">
        <f t="shared" si="33"/>
        <v>0</v>
      </c>
      <c r="CC46" s="7">
        <f t="shared" si="33"/>
        <v>0</v>
      </c>
      <c r="CD46" s="7">
        <f t="shared" si="33"/>
        <v>0</v>
      </c>
      <c r="CE46" s="7">
        <f t="shared" si="33"/>
        <v>1</v>
      </c>
      <c r="CF46" s="7">
        <f t="shared" si="32"/>
        <v>1</v>
      </c>
      <c r="CG46" s="7">
        <f t="shared" si="32"/>
        <v>1</v>
      </c>
      <c r="CH46" s="7">
        <f t="shared" si="32"/>
        <v>0</v>
      </c>
      <c r="CI46" s="7">
        <f t="shared" si="32"/>
        <v>0</v>
      </c>
      <c r="CJ46" s="7">
        <f t="shared" si="32"/>
        <v>0</v>
      </c>
      <c r="CK46" s="7">
        <f t="shared" si="32"/>
        <v>0</v>
      </c>
      <c r="CL46" s="7">
        <f t="shared" si="32"/>
        <v>0</v>
      </c>
      <c r="CM46" s="7">
        <f t="shared" si="32"/>
        <v>0</v>
      </c>
      <c r="CN46" s="7">
        <f t="shared" si="32"/>
        <v>0</v>
      </c>
      <c r="CO46" s="7">
        <f t="shared" si="32"/>
        <v>0</v>
      </c>
      <c r="CP46" s="7">
        <f t="shared" si="32"/>
        <v>0</v>
      </c>
      <c r="CQ46" s="7">
        <f t="shared" si="32"/>
        <v>0</v>
      </c>
      <c r="CR46" s="7">
        <f t="shared" si="32"/>
        <v>0</v>
      </c>
      <c r="CS46" s="7">
        <f t="shared" si="32"/>
        <v>0</v>
      </c>
      <c r="CT46" s="7">
        <f t="shared" si="32"/>
        <v>0</v>
      </c>
      <c r="CU46" s="7">
        <f t="shared" si="32"/>
        <v>0</v>
      </c>
      <c r="CV46" s="7">
        <f t="shared" si="32"/>
        <v>0</v>
      </c>
      <c r="CW46" s="7">
        <f t="shared" si="32"/>
        <v>0</v>
      </c>
      <c r="CX46" s="7">
        <f t="shared" si="32"/>
        <v>0</v>
      </c>
      <c r="CY46" s="7">
        <f t="shared" si="32"/>
        <v>0</v>
      </c>
      <c r="CZ46" s="7">
        <f t="shared" si="32"/>
        <v>0</v>
      </c>
      <c r="DA46" s="7">
        <f t="shared" si="32"/>
        <v>1</v>
      </c>
      <c r="DB46" s="7">
        <f t="shared" si="32"/>
        <v>0</v>
      </c>
      <c r="DC46" s="7">
        <f t="shared" si="32"/>
        <v>0</v>
      </c>
      <c r="DD46" s="7">
        <f t="shared" si="32"/>
        <v>1</v>
      </c>
      <c r="DE46" s="7">
        <f t="shared" si="32"/>
        <v>0</v>
      </c>
      <c r="DF46" s="7">
        <f t="shared" si="32"/>
        <v>0</v>
      </c>
      <c r="DG46" s="7">
        <f t="shared" si="32"/>
        <v>0</v>
      </c>
      <c r="DH46" s="7">
        <f t="shared" si="32"/>
        <v>0</v>
      </c>
      <c r="DI46" s="7">
        <f t="shared" si="32"/>
        <v>0</v>
      </c>
      <c r="DJ46" s="7">
        <f t="shared" si="32"/>
        <v>0</v>
      </c>
      <c r="DK46" s="7">
        <f t="shared" si="32"/>
        <v>0</v>
      </c>
      <c r="DL46" s="7">
        <f t="shared" si="32"/>
        <v>0</v>
      </c>
      <c r="DM46" s="7">
        <f t="shared" si="32"/>
        <v>0</v>
      </c>
      <c r="DN46" s="7">
        <f t="shared" si="32"/>
        <v>0</v>
      </c>
      <c r="DO46" s="7">
        <f t="shared" si="32"/>
        <v>0</v>
      </c>
      <c r="DP46" s="7">
        <f t="shared" si="32"/>
        <v>0</v>
      </c>
      <c r="DQ46" s="7">
        <f t="shared" si="32"/>
        <v>0</v>
      </c>
      <c r="DR46" s="7">
        <f t="shared" si="32"/>
        <v>0</v>
      </c>
      <c r="DS46" s="7">
        <f t="shared" si="32"/>
        <v>0</v>
      </c>
      <c r="DT46" s="7">
        <f t="shared" si="32"/>
        <v>0</v>
      </c>
      <c r="DU46" s="7">
        <f t="shared" si="32"/>
        <v>0</v>
      </c>
      <c r="DV46" s="7">
        <f t="shared" si="32"/>
        <v>0</v>
      </c>
      <c r="DW46" s="7">
        <f t="shared" si="32"/>
        <v>0</v>
      </c>
      <c r="DX46" s="7">
        <f t="shared" si="32"/>
        <v>0</v>
      </c>
      <c r="DY46" s="7">
        <f t="shared" si="32"/>
        <v>0</v>
      </c>
      <c r="DZ46" s="7">
        <f t="shared" si="32"/>
        <v>0</v>
      </c>
      <c r="EA46" s="7">
        <f t="shared" si="32"/>
        <v>0</v>
      </c>
      <c r="EB46" s="7">
        <f t="shared" si="32"/>
        <v>0</v>
      </c>
      <c r="EC46" s="7">
        <f t="shared" si="32"/>
        <v>1</v>
      </c>
      <c r="ED46" s="7">
        <f t="shared" si="32"/>
        <v>0</v>
      </c>
      <c r="EE46" s="7">
        <f t="shared" si="32"/>
        <v>0</v>
      </c>
      <c r="EF46" s="7">
        <f t="shared" si="32"/>
        <v>0</v>
      </c>
      <c r="EG46" s="7">
        <f t="shared" si="32"/>
        <v>0</v>
      </c>
      <c r="EH46" s="7">
        <f t="shared" si="32"/>
        <v>0</v>
      </c>
      <c r="EI46" s="7">
        <f t="shared" si="32"/>
        <v>0</v>
      </c>
      <c r="EJ46" s="7">
        <f t="shared" si="32"/>
        <v>0</v>
      </c>
      <c r="EK46" s="7">
        <f t="shared" si="32"/>
        <v>0</v>
      </c>
      <c r="EL46" s="7">
        <f t="shared" si="32"/>
        <v>0</v>
      </c>
      <c r="EM46" s="7">
        <f t="shared" si="32"/>
        <v>0</v>
      </c>
      <c r="EN46" s="7">
        <f t="shared" si="32"/>
        <v>0</v>
      </c>
      <c r="EO46" s="7">
        <f t="shared" si="32"/>
        <v>0</v>
      </c>
      <c r="EP46" s="7">
        <f t="shared" si="32"/>
        <v>0</v>
      </c>
      <c r="EQ46" s="7">
        <f t="shared" si="29"/>
        <v>0</v>
      </c>
      <c r="ER46" s="7">
        <f t="shared" si="29"/>
        <v>0</v>
      </c>
    </row>
    <row r="47" spans="1:148" ht="16.5" customHeight="1" x14ac:dyDescent="0.25">
      <c r="A47" s="7">
        <v>154</v>
      </c>
      <c r="B47" s="11" t="s">
        <v>172</v>
      </c>
      <c r="C47" s="12" t="s">
        <v>171</v>
      </c>
      <c r="D47" s="23" t="s">
        <v>170</v>
      </c>
      <c r="E47" s="11" t="s">
        <v>169</v>
      </c>
      <c r="F47" s="11" t="s">
        <v>1071</v>
      </c>
      <c r="G47" s="11">
        <v>1</v>
      </c>
      <c r="H47" s="11">
        <v>2019</v>
      </c>
      <c r="I47" s="14" t="s">
        <v>904</v>
      </c>
      <c r="J47" s="7" t="str">
        <f t="shared" si="25"/>
        <v>PDF</v>
      </c>
      <c r="K47" s="9" t="s">
        <v>937</v>
      </c>
      <c r="L47" s="7">
        <v>1</v>
      </c>
      <c r="M47" s="37" t="s">
        <v>1215</v>
      </c>
      <c r="N47" s="43" t="s">
        <v>1216</v>
      </c>
      <c r="O47" s="9" t="s">
        <v>1207</v>
      </c>
      <c r="P47" s="37" t="s">
        <v>1217</v>
      </c>
      <c r="Q47" s="7">
        <v>1</v>
      </c>
      <c r="R47" s="5">
        <f t="shared" si="26"/>
        <v>6</v>
      </c>
      <c r="S47" s="7">
        <f t="shared" si="5"/>
        <v>0</v>
      </c>
      <c r="T47" s="7">
        <f t="shared" si="33"/>
        <v>0</v>
      </c>
      <c r="U47" s="7">
        <f t="shared" si="33"/>
        <v>0</v>
      </c>
      <c r="V47" s="7">
        <f t="shared" si="33"/>
        <v>0</v>
      </c>
      <c r="W47" s="7">
        <f t="shared" si="33"/>
        <v>0</v>
      </c>
      <c r="X47" s="7">
        <f t="shared" si="33"/>
        <v>0</v>
      </c>
      <c r="Y47" s="7">
        <f t="shared" si="33"/>
        <v>0</v>
      </c>
      <c r="Z47" s="7">
        <f t="shared" si="33"/>
        <v>0</v>
      </c>
      <c r="AA47" s="7">
        <f t="shared" si="33"/>
        <v>0</v>
      </c>
      <c r="AB47" s="7">
        <f t="shared" si="33"/>
        <v>0</v>
      </c>
      <c r="AC47" s="7">
        <f t="shared" si="33"/>
        <v>0</v>
      </c>
      <c r="AD47" s="7">
        <f t="shared" si="33"/>
        <v>0</v>
      </c>
      <c r="AE47" s="7">
        <f t="shared" si="33"/>
        <v>0</v>
      </c>
      <c r="AF47" s="7">
        <f t="shared" si="33"/>
        <v>0</v>
      </c>
      <c r="AG47" s="7">
        <f t="shared" si="33"/>
        <v>0</v>
      </c>
      <c r="AH47" s="7">
        <f t="shared" si="33"/>
        <v>0</v>
      </c>
      <c r="AI47" s="7">
        <f t="shared" si="33"/>
        <v>0</v>
      </c>
      <c r="AJ47" s="7">
        <f t="shared" si="33"/>
        <v>0</v>
      </c>
      <c r="AK47" s="7">
        <f t="shared" si="33"/>
        <v>0</v>
      </c>
      <c r="AL47" s="7">
        <f t="shared" si="33"/>
        <v>0</v>
      </c>
      <c r="AM47" s="7">
        <f t="shared" si="33"/>
        <v>0</v>
      </c>
      <c r="AN47" s="7">
        <f t="shared" si="33"/>
        <v>1</v>
      </c>
      <c r="AO47" s="7">
        <f t="shared" si="33"/>
        <v>0</v>
      </c>
      <c r="AP47" s="7">
        <f t="shared" si="33"/>
        <v>0</v>
      </c>
      <c r="AQ47" s="7">
        <f t="shared" si="33"/>
        <v>0</v>
      </c>
      <c r="AR47" s="7">
        <f t="shared" si="33"/>
        <v>0</v>
      </c>
      <c r="AS47" s="7">
        <f t="shared" si="33"/>
        <v>0</v>
      </c>
      <c r="AT47" s="7">
        <f t="shared" si="33"/>
        <v>0</v>
      </c>
      <c r="AU47" s="7">
        <f t="shared" si="33"/>
        <v>0</v>
      </c>
      <c r="AV47" s="7">
        <f t="shared" si="33"/>
        <v>0</v>
      </c>
      <c r="AW47" s="7">
        <f t="shared" si="33"/>
        <v>0</v>
      </c>
      <c r="AX47" s="7">
        <f t="shared" si="33"/>
        <v>0</v>
      </c>
      <c r="AY47" s="7">
        <f t="shared" si="33"/>
        <v>0</v>
      </c>
      <c r="AZ47" s="7">
        <f t="shared" si="33"/>
        <v>0</v>
      </c>
      <c r="BA47" s="7">
        <f t="shared" si="33"/>
        <v>0</v>
      </c>
      <c r="BB47" s="7">
        <f t="shared" si="33"/>
        <v>1</v>
      </c>
      <c r="BC47" s="7">
        <f t="shared" si="33"/>
        <v>0</v>
      </c>
      <c r="BD47" s="7">
        <f t="shared" si="33"/>
        <v>0</v>
      </c>
      <c r="BE47" s="7">
        <f t="shared" si="33"/>
        <v>0</v>
      </c>
      <c r="BF47" s="7">
        <f t="shared" si="33"/>
        <v>0</v>
      </c>
      <c r="BG47" s="7">
        <f t="shared" si="33"/>
        <v>0</v>
      </c>
      <c r="BH47" s="7">
        <f t="shared" si="33"/>
        <v>0</v>
      </c>
      <c r="BI47" s="7">
        <f t="shared" si="33"/>
        <v>0</v>
      </c>
      <c r="BJ47" s="7">
        <f t="shared" si="33"/>
        <v>0</v>
      </c>
      <c r="BK47" s="7">
        <f t="shared" si="33"/>
        <v>0</v>
      </c>
      <c r="BL47" s="7">
        <f t="shared" si="33"/>
        <v>0</v>
      </c>
      <c r="BM47" s="7">
        <f t="shared" si="33"/>
        <v>0</v>
      </c>
      <c r="BN47" s="7">
        <f t="shared" si="33"/>
        <v>0</v>
      </c>
      <c r="BO47" s="7">
        <f t="shared" si="33"/>
        <v>0</v>
      </c>
      <c r="BP47" s="7">
        <f t="shared" si="33"/>
        <v>0</v>
      </c>
      <c r="BQ47" s="7">
        <f t="shared" si="33"/>
        <v>0</v>
      </c>
      <c r="BR47" s="7">
        <f t="shared" si="33"/>
        <v>0</v>
      </c>
      <c r="BS47" s="7">
        <f t="shared" si="33"/>
        <v>0</v>
      </c>
      <c r="BT47" s="7">
        <f t="shared" si="33"/>
        <v>0</v>
      </c>
      <c r="BU47" s="7">
        <f t="shared" si="33"/>
        <v>0</v>
      </c>
      <c r="BV47" s="7">
        <f t="shared" si="33"/>
        <v>0</v>
      </c>
      <c r="BW47" s="7">
        <f t="shared" si="33"/>
        <v>0</v>
      </c>
      <c r="BX47" s="7">
        <f t="shared" si="33"/>
        <v>0</v>
      </c>
      <c r="BY47" s="7">
        <f t="shared" si="33"/>
        <v>0</v>
      </c>
      <c r="BZ47" s="7">
        <f t="shared" si="33"/>
        <v>0</v>
      </c>
      <c r="CA47" s="7">
        <f t="shared" si="33"/>
        <v>0</v>
      </c>
      <c r="CB47" s="7">
        <f t="shared" si="33"/>
        <v>0</v>
      </c>
      <c r="CC47" s="7">
        <f t="shared" si="33"/>
        <v>0</v>
      </c>
      <c r="CD47" s="7">
        <f t="shared" si="33"/>
        <v>0</v>
      </c>
      <c r="CE47" s="7">
        <f t="shared" ref="CE47:EP50" si="34">COUNTIF($N47,"*"&amp;TRIM(CE$1)&amp;"*")</f>
        <v>1</v>
      </c>
      <c r="CF47" s="7">
        <f t="shared" si="34"/>
        <v>1</v>
      </c>
      <c r="CG47" s="7">
        <f t="shared" si="34"/>
        <v>1</v>
      </c>
      <c r="CH47" s="7">
        <f t="shared" si="34"/>
        <v>0</v>
      </c>
      <c r="CI47" s="7">
        <f t="shared" si="34"/>
        <v>0</v>
      </c>
      <c r="CJ47" s="7">
        <f t="shared" si="34"/>
        <v>0</v>
      </c>
      <c r="CK47" s="7">
        <f t="shared" si="34"/>
        <v>0</v>
      </c>
      <c r="CL47" s="7">
        <f t="shared" si="34"/>
        <v>0</v>
      </c>
      <c r="CM47" s="7">
        <f t="shared" si="34"/>
        <v>0</v>
      </c>
      <c r="CN47" s="7">
        <f t="shared" si="34"/>
        <v>0</v>
      </c>
      <c r="CO47" s="7">
        <f t="shared" si="34"/>
        <v>0</v>
      </c>
      <c r="CP47" s="7">
        <f t="shared" si="34"/>
        <v>0</v>
      </c>
      <c r="CQ47" s="7">
        <f t="shared" si="34"/>
        <v>0</v>
      </c>
      <c r="CR47" s="7">
        <f t="shared" si="34"/>
        <v>0</v>
      </c>
      <c r="CS47" s="7">
        <f t="shared" si="34"/>
        <v>0</v>
      </c>
      <c r="CT47" s="7">
        <f t="shared" si="34"/>
        <v>0</v>
      </c>
      <c r="CU47" s="7">
        <f t="shared" si="34"/>
        <v>0</v>
      </c>
      <c r="CV47" s="7">
        <f t="shared" si="34"/>
        <v>0</v>
      </c>
      <c r="CW47" s="7">
        <f t="shared" si="34"/>
        <v>0</v>
      </c>
      <c r="CX47" s="7">
        <f t="shared" si="34"/>
        <v>0</v>
      </c>
      <c r="CY47" s="7">
        <f t="shared" si="34"/>
        <v>0</v>
      </c>
      <c r="CZ47" s="7">
        <f t="shared" si="34"/>
        <v>0</v>
      </c>
      <c r="DA47" s="7">
        <f t="shared" si="34"/>
        <v>0</v>
      </c>
      <c r="DB47" s="7">
        <f t="shared" si="34"/>
        <v>0</v>
      </c>
      <c r="DC47" s="7">
        <f t="shared" si="34"/>
        <v>0</v>
      </c>
      <c r="DD47" s="7">
        <f t="shared" si="34"/>
        <v>1</v>
      </c>
      <c r="DE47" s="7">
        <f t="shared" si="34"/>
        <v>0</v>
      </c>
      <c r="DF47" s="7">
        <f t="shared" si="34"/>
        <v>0</v>
      </c>
      <c r="DG47" s="7">
        <f t="shared" si="34"/>
        <v>0</v>
      </c>
      <c r="DH47" s="7">
        <f t="shared" si="34"/>
        <v>0</v>
      </c>
      <c r="DI47" s="7">
        <f t="shared" si="34"/>
        <v>0</v>
      </c>
      <c r="DJ47" s="7">
        <f t="shared" si="34"/>
        <v>0</v>
      </c>
      <c r="DK47" s="7">
        <f t="shared" si="34"/>
        <v>0</v>
      </c>
      <c r="DL47" s="7">
        <f t="shared" si="34"/>
        <v>0</v>
      </c>
      <c r="DM47" s="7">
        <f t="shared" si="34"/>
        <v>0</v>
      </c>
      <c r="DN47" s="7">
        <f t="shared" si="34"/>
        <v>0</v>
      </c>
      <c r="DO47" s="7">
        <f t="shared" si="34"/>
        <v>0</v>
      </c>
      <c r="DP47" s="7">
        <f t="shared" si="34"/>
        <v>0</v>
      </c>
      <c r="DQ47" s="7">
        <f t="shared" si="34"/>
        <v>0</v>
      </c>
      <c r="DR47" s="7">
        <f t="shared" si="34"/>
        <v>0</v>
      </c>
      <c r="DS47" s="7">
        <f t="shared" si="34"/>
        <v>0</v>
      </c>
      <c r="DT47" s="7">
        <f t="shared" si="34"/>
        <v>0</v>
      </c>
      <c r="DU47" s="7">
        <f t="shared" si="34"/>
        <v>0</v>
      </c>
      <c r="DV47" s="7">
        <f t="shared" si="34"/>
        <v>0</v>
      </c>
      <c r="DW47" s="7">
        <f t="shared" si="34"/>
        <v>0</v>
      </c>
      <c r="DX47" s="7">
        <f t="shared" si="34"/>
        <v>0</v>
      </c>
      <c r="DY47" s="7">
        <f t="shared" si="34"/>
        <v>0</v>
      </c>
      <c r="DZ47" s="7">
        <f t="shared" si="34"/>
        <v>0</v>
      </c>
      <c r="EA47" s="7">
        <f t="shared" si="34"/>
        <v>0</v>
      </c>
      <c r="EB47" s="7">
        <f t="shared" si="34"/>
        <v>0</v>
      </c>
      <c r="EC47" s="7">
        <f t="shared" si="34"/>
        <v>0</v>
      </c>
      <c r="ED47" s="7">
        <f t="shared" si="34"/>
        <v>0</v>
      </c>
      <c r="EE47" s="7">
        <f t="shared" si="34"/>
        <v>0</v>
      </c>
      <c r="EF47" s="7">
        <f t="shared" si="34"/>
        <v>0</v>
      </c>
      <c r="EG47" s="7">
        <f t="shared" si="34"/>
        <v>0</v>
      </c>
      <c r="EH47" s="7">
        <f t="shared" si="34"/>
        <v>0</v>
      </c>
      <c r="EI47" s="7">
        <f t="shared" si="34"/>
        <v>0</v>
      </c>
      <c r="EJ47" s="7">
        <f t="shared" si="34"/>
        <v>0</v>
      </c>
      <c r="EK47" s="7">
        <f t="shared" si="34"/>
        <v>0</v>
      </c>
      <c r="EL47" s="7">
        <f t="shared" si="34"/>
        <v>0</v>
      </c>
      <c r="EM47" s="7">
        <f t="shared" si="34"/>
        <v>0</v>
      </c>
      <c r="EN47" s="7">
        <f t="shared" si="34"/>
        <v>0</v>
      </c>
      <c r="EO47" s="7">
        <f t="shared" si="34"/>
        <v>0</v>
      </c>
      <c r="EP47" s="7">
        <f t="shared" si="34"/>
        <v>0</v>
      </c>
      <c r="EQ47" s="7">
        <f t="shared" si="29"/>
        <v>0</v>
      </c>
      <c r="ER47" s="7">
        <f t="shared" si="29"/>
        <v>0</v>
      </c>
    </row>
    <row r="48" spans="1:148" ht="16.5" customHeight="1" x14ac:dyDescent="0.25">
      <c r="A48" s="7">
        <v>42</v>
      </c>
      <c r="B48" s="11" t="s">
        <v>610</v>
      </c>
      <c r="C48" s="12" t="s">
        <v>609</v>
      </c>
      <c r="D48" s="23" t="s">
        <v>608</v>
      </c>
      <c r="E48" s="11" t="s">
        <v>607</v>
      </c>
      <c r="F48" s="11" t="s">
        <v>997</v>
      </c>
      <c r="G48" s="11">
        <v>1</v>
      </c>
      <c r="H48" s="11">
        <v>2024</v>
      </c>
      <c r="I48" s="14" t="s">
        <v>828</v>
      </c>
      <c r="J48" s="7" t="str">
        <f t="shared" si="25"/>
        <v>PDF</v>
      </c>
      <c r="K48" s="9" t="s">
        <v>936</v>
      </c>
      <c r="L48" s="7">
        <v>1</v>
      </c>
      <c r="M48" s="36" t="s">
        <v>1126</v>
      </c>
      <c r="N48" s="44" t="s">
        <v>1129</v>
      </c>
      <c r="O48" s="36" t="s">
        <v>1127</v>
      </c>
      <c r="P48" s="36" t="s">
        <v>1128</v>
      </c>
      <c r="Q48" s="8">
        <v>1</v>
      </c>
      <c r="R48" s="5">
        <f t="shared" si="26"/>
        <v>9</v>
      </c>
      <c r="S48" s="7">
        <f t="shared" si="5"/>
        <v>0</v>
      </c>
      <c r="T48" s="7">
        <f t="shared" ref="T48:CE51" si="35">COUNTIF($N48,"*"&amp;TRIM(T$1)&amp;"*")</f>
        <v>0</v>
      </c>
      <c r="U48" s="7">
        <f t="shared" si="35"/>
        <v>0</v>
      </c>
      <c r="V48" s="7">
        <f t="shared" si="35"/>
        <v>0</v>
      </c>
      <c r="W48" s="7">
        <f t="shared" si="35"/>
        <v>0</v>
      </c>
      <c r="X48" s="7">
        <f t="shared" si="35"/>
        <v>0</v>
      </c>
      <c r="Y48" s="7">
        <f t="shared" si="35"/>
        <v>0</v>
      </c>
      <c r="Z48" s="7">
        <f t="shared" si="35"/>
        <v>0</v>
      </c>
      <c r="AA48" s="7">
        <f t="shared" si="35"/>
        <v>0</v>
      </c>
      <c r="AB48" s="7">
        <f t="shared" si="35"/>
        <v>0</v>
      </c>
      <c r="AC48" s="7">
        <f t="shared" si="35"/>
        <v>0</v>
      </c>
      <c r="AD48" s="7">
        <f t="shared" si="35"/>
        <v>0</v>
      </c>
      <c r="AE48" s="7">
        <f t="shared" si="35"/>
        <v>0</v>
      </c>
      <c r="AF48" s="7">
        <f t="shared" si="35"/>
        <v>0</v>
      </c>
      <c r="AG48" s="7">
        <f t="shared" si="35"/>
        <v>0</v>
      </c>
      <c r="AH48" s="7">
        <f t="shared" si="35"/>
        <v>0</v>
      </c>
      <c r="AI48" s="7">
        <f t="shared" si="35"/>
        <v>0</v>
      </c>
      <c r="AJ48" s="7">
        <f t="shared" si="35"/>
        <v>0</v>
      </c>
      <c r="AK48" s="7">
        <f t="shared" si="35"/>
        <v>0</v>
      </c>
      <c r="AL48" s="7">
        <f t="shared" si="35"/>
        <v>0</v>
      </c>
      <c r="AM48" s="7">
        <f t="shared" si="35"/>
        <v>0</v>
      </c>
      <c r="AN48" s="7">
        <f t="shared" si="35"/>
        <v>0</v>
      </c>
      <c r="AO48" s="7">
        <f t="shared" si="35"/>
        <v>0</v>
      </c>
      <c r="AP48" s="7">
        <f t="shared" si="35"/>
        <v>0</v>
      </c>
      <c r="AQ48" s="7">
        <f t="shared" si="35"/>
        <v>0</v>
      </c>
      <c r="AR48" s="7">
        <f t="shared" si="35"/>
        <v>0</v>
      </c>
      <c r="AS48" s="7">
        <f t="shared" si="35"/>
        <v>0</v>
      </c>
      <c r="AT48" s="7">
        <f t="shared" si="35"/>
        <v>1</v>
      </c>
      <c r="AU48" s="7">
        <f t="shared" si="35"/>
        <v>0</v>
      </c>
      <c r="AV48" s="7">
        <f t="shared" si="35"/>
        <v>0</v>
      </c>
      <c r="AW48" s="7">
        <f t="shared" si="35"/>
        <v>0</v>
      </c>
      <c r="AX48" s="7">
        <f t="shared" si="35"/>
        <v>0</v>
      </c>
      <c r="AY48" s="7">
        <f t="shared" si="35"/>
        <v>0</v>
      </c>
      <c r="AZ48" s="7">
        <f t="shared" si="35"/>
        <v>0</v>
      </c>
      <c r="BA48" s="7">
        <f t="shared" si="35"/>
        <v>0</v>
      </c>
      <c r="BB48" s="7">
        <f t="shared" si="35"/>
        <v>0</v>
      </c>
      <c r="BC48" s="7">
        <f t="shared" si="35"/>
        <v>0</v>
      </c>
      <c r="BD48" s="7">
        <f t="shared" si="35"/>
        <v>0</v>
      </c>
      <c r="BE48" s="7">
        <f t="shared" si="35"/>
        <v>0</v>
      </c>
      <c r="BF48" s="7">
        <f t="shared" si="35"/>
        <v>0</v>
      </c>
      <c r="BG48" s="7">
        <f t="shared" si="35"/>
        <v>0</v>
      </c>
      <c r="BH48" s="7">
        <f t="shared" si="35"/>
        <v>0</v>
      </c>
      <c r="BI48" s="7">
        <f t="shared" si="35"/>
        <v>0</v>
      </c>
      <c r="BJ48" s="7">
        <f t="shared" si="35"/>
        <v>0</v>
      </c>
      <c r="BK48" s="7">
        <f t="shared" si="35"/>
        <v>0</v>
      </c>
      <c r="BL48" s="7">
        <f t="shared" si="35"/>
        <v>0</v>
      </c>
      <c r="BM48" s="7">
        <f t="shared" si="35"/>
        <v>0</v>
      </c>
      <c r="BN48" s="7">
        <f t="shared" si="35"/>
        <v>0</v>
      </c>
      <c r="BO48" s="7">
        <f t="shared" si="35"/>
        <v>0</v>
      </c>
      <c r="BP48" s="7">
        <f t="shared" si="35"/>
        <v>0</v>
      </c>
      <c r="BQ48" s="7">
        <f t="shared" si="35"/>
        <v>0</v>
      </c>
      <c r="BR48" s="7">
        <f t="shared" si="35"/>
        <v>0</v>
      </c>
      <c r="BS48" s="7">
        <f t="shared" si="35"/>
        <v>0</v>
      </c>
      <c r="BT48" s="7">
        <f t="shared" si="35"/>
        <v>0</v>
      </c>
      <c r="BU48" s="7">
        <f t="shared" si="35"/>
        <v>0</v>
      </c>
      <c r="BV48" s="7">
        <f t="shared" si="35"/>
        <v>0</v>
      </c>
      <c r="BW48" s="7">
        <f t="shared" si="35"/>
        <v>0</v>
      </c>
      <c r="BX48" s="7">
        <f t="shared" si="35"/>
        <v>0</v>
      </c>
      <c r="BY48" s="7">
        <f t="shared" si="35"/>
        <v>0</v>
      </c>
      <c r="BZ48" s="7">
        <f t="shared" si="35"/>
        <v>0</v>
      </c>
      <c r="CA48" s="7">
        <f t="shared" si="35"/>
        <v>0</v>
      </c>
      <c r="CB48" s="7">
        <f t="shared" si="35"/>
        <v>0</v>
      </c>
      <c r="CC48" s="7">
        <f t="shared" si="35"/>
        <v>0</v>
      </c>
      <c r="CD48" s="7">
        <f t="shared" si="35"/>
        <v>0</v>
      </c>
      <c r="CE48" s="7">
        <f t="shared" si="35"/>
        <v>1</v>
      </c>
      <c r="CF48" s="7">
        <f t="shared" si="34"/>
        <v>1</v>
      </c>
      <c r="CG48" s="7">
        <f t="shared" si="34"/>
        <v>1</v>
      </c>
      <c r="CH48" s="7">
        <f t="shared" si="34"/>
        <v>0</v>
      </c>
      <c r="CI48" s="7">
        <f t="shared" si="34"/>
        <v>1</v>
      </c>
      <c r="CJ48" s="7">
        <f t="shared" si="34"/>
        <v>0</v>
      </c>
      <c r="CK48" s="7">
        <f t="shared" si="34"/>
        <v>0</v>
      </c>
      <c r="CL48" s="7">
        <f t="shared" si="34"/>
        <v>0</v>
      </c>
      <c r="CM48" s="7">
        <f t="shared" si="34"/>
        <v>0</v>
      </c>
      <c r="CN48" s="7">
        <f t="shared" si="34"/>
        <v>0</v>
      </c>
      <c r="CO48" s="7">
        <f t="shared" si="34"/>
        <v>0</v>
      </c>
      <c r="CP48" s="7">
        <f t="shared" si="34"/>
        <v>0</v>
      </c>
      <c r="CQ48" s="7">
        <f t="shared" si="34"/>
        <v>0</v>
      </c>
      <c r="CR48" s="7">
        <f t="shared" si="34"/>
        <v>0</v>
      </c>
      <c r="CS48" s="7">
        <f t="shared" si="34"/>
        <v>0</v>
      </c>
      <c r="CT48" s="7">
        <f t="shared" si="34"/>
        <v>0</v>
      </c>
      <c r="CU48" s="7">
        <f t="shared" si="34"/>
        <v>0</v>
      </c>
      <c r="CV48" s="7">
        <f t="shared" si="34"/>
        <v>0</v>
      </c>
      <c r="CW48" s="7">
        <f t="shared" si="34"/>
        <v>0</v>
      </c>
      <c r="CX48" s="7">
        <f t="shared" si="34"/>
        <v>0</v>
      </c>
      <c r="CY48" s="7">
        <f t="shared" si="34"/>
        <v>0</v>
      </c>
      <c r="CZ48" s="7">
        <f t="shared" si="34"/>
        <v>0</v>
      </c>
      <c r="DA48" s="7">
        <f t="shared" si="34"/>
        <v>0</v>
      </c>
      <c r="DB48" s="7">
        <f t="shared" si="34"/>
        <v>0</v>
      </c>
      <c r="DC48" s="7">
        <f t="shared" si="34"/>
        <v>0</v>
      </c>
      <c r="DD48" s="7">
        <f t="shared" si="34"/>
        <v>0</v>
      </c>
      <c r="DE48" s="7">
        <f t="shared" si="34"/>
        <v>0</v>
      </c>
      <c r="DF48" s="7">
        <f t="shared" si="34"/>
        <v>1</v>
      </c>
      <c r="DG48" s="7">
        <f t="shared" si="34"/>
        <v>1</v>
      </c>
      <c r="DH48" s="7">
        <f t="shared" si="34"/>
        <v>1</v>
      </c>
      <c r="DI48" s="7">
        <f t="shared" si="34"/>
        <v>0</v>
      </c>
      <c r="DJ48" s="7">
        <f t="shared" si="34"/>
        <v>0</v>
      </c>
      <c r="DK48" s="7">
        <f t="shared" si="34"/>
        <v>0</v>
      </c>
      <c r="DL48" s="7">
        <f t="shared" si="34"/>
        <v>0</v>
      </c>
      <c r="DM48" s="7">
        <f t="shared" si="34"/>
        <v>0</v>
      </c>
      <c r="DN48" s="7">
        <f t="shared" si="34"/>
        <v>0</v>
      </c>
      <c r="DO48" s="7">
        <f t="shared" si="34"/>
        <v>0</v>
      </c>
      <c r="DP48" s="7">
        <f t="shared" si="34"/>
        <v>0</v>
      </c>
      <c r="DQ48" s="7">
        <f t="shared" si="34"/>
        <v>0</v>
      </c>
      <c r="DR48" s="7">
        <f t="shared" si="34"/>
        <v>0</v>
      </c>
      <c r="DS48" s="7">
        <f t="shared" si="34"/>
        <v>0</v>
      </c>
      <c r="DT48" s="7">
        <f t="shared" si="34"/>
        <v>0</v>
      </c>
      <c r="DU48" s="7">
        <f t="shared" si="34"/>
        <v>0</v>
      </c>
      <c r="DV48" s="7">
        <f t="shared" si="34"/>
        <v>0</v>
      </c>
      <c r="DW48" s="7">
        <f t="shared" si="34"/>
        <v>0</v>
      </c>
      <c r="DX48" s="7">
        <f t="shared" si="34"/>
        <v>0</v>
      </c>
      <c r="DY48" s="7">
        <f t="shared" si="34"/>
        <v>0</v>
      </c>
      <c r="DZ48" s="7">
        <f t="shared" si="34"/>
        <v>0</v>
      </c>
      <c r="EA48" s="7">
        <f t="shared" si="34"/>
        <v>1</v>
      </c>
      <c r="EB48" s="7">
        <f t="shared" si="34"/>
        <v>0</v>
      </c>
      <c r="EC48" s="7">
        <f t="shared" si="34"/>
        <v>0</v>
      </c>
      <c r="ED48" s="7">
        <f t="shared" si="34"/>
        <v>0</v>
      </c>
      <c r="EE48" s="7">
        <f t="shared" si="34"/>
        <v>0</v>
      </c>
      <c r="EF48" s="7">
        <f t="shared" si="34"/>
        <v>0</v>
      </c>
      <c r="EG48" s="7">
        <f t="shared" si="34"/>
        <v>0</v>
      </c>
      <c r="EH48" s="7">
        <f t="shared" si="34"/>
        <v>0</v>
      </c>
      <c r="EI48" s="7">
        <f t="shared" si="34"/>
        <v>0</v>
      </c>
      <c r="EJ48" s="7">
        <f t="shared" si="34"/>
        <v>0</v>
      </c>
      <c r="EK48" s="7">
        <f t="shared" si="34"/>
        <v>0</v>
      </c>
      <c r="EL48" s="7">
        <f t="shared" si="34"/>
        <v>0</v>
      </c>
      <c r="EM48" s="7">
        <f t="shared" si="34"/>
        <v>0</v>
      </c>
      <c r="EN48" s="7">
        <f t="shared" si="34"/>
        <v>0</v>
      </c>
      <c r="EO48" s="7">
        <f t="shared" si="34"/>
        <v>0</v>
      </c>
      <c r="EP48" s="7">
        <f t="shared" si="34"/>
        <v>0</v>
      </c>
      <c r="EQ48" s="7">
        <f t="shared" si="29"/>
        <v>0</v>
      </c>
      <c r="ER48" s="7">
        <f t="shared" si="29"/>
        <v>0</v>
      </c>
    </row>
    <row r="49" spans="1:148" ht="16.5" customHeight="1" x14ac:dyDescent="0.25">
      <c r="A49" s="7">
        <v>61</v>
      </c>
      <c r="B49" s="11" t="s">
        <v>535</v>
      </c>
      <c r="C49" s="12" t="s">
        <v>534</v>
      </c>
      <c r="D49" s="23" t="s">
        <v>533</v>
      </c>
      <c r="E49" s="11" t="s">
        <v>532</v>
      </c>
      <c r="F49" s="11" t="s">
        <v>999</v>
      </c>
      <c r="G49" s="11">
        <v>1</v>
      </c>
      <c r="H49" s="11">
        <v>2023</v>
      </c>
      <c r="I49" s="14" t="s">
        <v>842</v>
      </c>
      <c r="J49" s="7" t="str">
        <f t="shared" si="25"/>
        <v>PDF</v>
      </c>
      <c r="K49" s="9" t="s">
        <v>936</v>
      </c>
      <c r="L49" s="7">
        <v>1</v>
      </c>
      <c r="M49" s="36" t="s">
        <v>1142</v>
      </c>
      <c r="N49" s="44" t="s">
        <v>1160</v>
      </c>
      <c r="O49" s="36" t="s">
        <v>961</v>
      </c>
      <c r="P49" s="36" t="s">
        <v>1180</v>
      </c>
      <c r="Q49" s="8">
        <v>1</v>
      </c>
      <c r="R49" s="5">
        <f t="shared" si="26"/>
        <v>4</v>
      </c>
      <c r="S49" s="7">
        <f t="shared" si="5"/>
        <v>0</v>
      </c>
      <c r="T49" s="7">
        <f t="shared" si="35"/>
        <v>0</v>
      </c>
      <c r="U49" s="7">
        <f t="shared" si="35"/>
        <v>0</v>
      </c>
      <c r="V49" s="7">
        <f t="shared" si="35"/>
        <v>0</v>
      </c>
      <c r="W49" s="7">
        <f t="shared" si="35"/>
        <v>0</v>
      </c>
      <c r="X49" s="7">
        <f t="shared" si="35"/>
        <v>0</v>
      </c>
      <c r="Y49" s="7">
        <f t="shared" si="35"/>
        <v>0</v>
      </c>
      <c r="Z49" s="7">
        <f t="shared" si="35"/>
        <v>0</v>
      </c>
      <c r="AA49" s="7">
        <f t="shared" si="35"/>
        <v>0</v>
      </c>
      <c r="AB49" s="7">
        <f t="shared" si="35"/>
        <v>0</v>
      </c>
      <c r="AC49" s="7">
        <f t="shared" si="35"/>
        <v>0</v>
      </c>
      <c r="AD49" s="7">
        <f t="shared" si="35"/>
        <v>0</v>
      </c>
      <c r="AE49" s="7">
        <f t="shared" si="35"/>
        <v>0</v>
      </c>
      <c r="AF49" s="7">
        <f t="shared" si="35"/>
        <v>0</v>
      </c>
      <c r="AG49" s="7">
        <f t="shared" si="35"/>
        <v>0</v>
      </c>
      <c r="AH49" s="7">
        <f t="shared" si="35"/>
        <v>0</v>
      </c>
      <c r="AI49" s="7">
        <f t="shared" si="35"/>
        <v>0</v>
      </c>
      <c r="AJ49" s="7">
        <f t="shared" si="35"/>
        <v>0</v>
      </c>
      <c r="AK49" s="7">
        <f t="shared" si="35"/>
        <v>0</v>
      </c>
      <c r="AL49" s="7">
        <f t="shared" si="35"/>
        <v>0</v>
      </c>
      <c r="AM49" s="7">
        <f t="shared" si="35"/>
        <v>0</v>
      </c>
      <c r="AN49" s="7">
        <f t="shared" si="35"/>
        <v>0</v>
      </c>
      <c r="AO49" s="7">
        <f t="shared" si="35"/>
        <v>0</v>
      </c>
      <c r="AP49" s="7">
        <f t="shared" si="35"/>
        <v>0</v>
      </c>
      <c r="AQ49" s="7">
        <f t="shared" si="35"/>
        <v>0</v>
      </c>
      <c r="AR49" s="7">
        <f t="shared" si="35"/>
        <v>0</v>
      </c>
      <c r="AS49" s="7">
        <f t="shared" si="35"/>
        <v>0</v>
      </c>
      <c r="AT49" s="7">
        <f t="shared" si="35"/>
        <v>0</v>
      </c>
      <c r="AU49" s="7">
        <f t="shared" si="35"/>
        <v>0</v>
      </c>
      <c r="AV49" s="7">
        <f t="shared" si="35"/>
        <v>0</v>
      </c>
      <c r="AW49" s="7">
        <f t="shared" si="35"/>
        <v>0</v>
      </c>
      <c r="AX49" s="7">
        <f t="shared" si="35"/>
        <v>0</v>
      </c>
      <c r="AY49" s="7">
        <f t="shared" si="35"/>
        <v>0</v>
      </c>
      <c r="AZ49" s="7">
        <f t="shared" si="35"/>
        <v>1</v>
      </c>
      <c r="BA49" s="7">
        <f t="shared" si="35"/>
        <v>0</v>
      </c>
      <c r="BB49" s="7">
        <f t="shared" si="35"/>
        <v>0</v>
      </c>
      <c r="BC49" s="7">
        <f t="shared" si="35"/>
        <v>0</v>
      </c>
      <c r="BD49" s="7">
        <f t="shared" si="35"/>
        <v>0</v>
      </c>
      <c r="BE49" s="7">
        <f t="shared" si="35"/>
        <v>0</v>
      </c>
      <c r="BF49" s="7">
        <f t="shared" si="35"/>
        <v>0</v>
      </c>
      <c r="BG49" s="7">
        <f t="shared" si="35"/>
        <v>0</v>
      </c>
      <c r="BH49" s="7">
        <f t="shared" si="35"/>
        <v>0</v>
      </c>
      <c r="BI49" s="7">
        <f t="shared" si="35"/>
        <v>0</v>
      </c>
      <c r="BJ49" s="7">
        <f t="shared" si="35"/>
        <v>0</v>
      </c>
      <c r="BK49" s="7">
        <f t="shared" si="35"/>
        <v>0</v>
      </c>
      <c r="BL49" s="7">
        <f t="shared" si="35"/>
        <v>0</v>
      </c>
      <c r="BM49" s="7">
        <f t="shared" si="35"/>
        <v>0</v>
      </c>
      <c r="BN49" s="7">
        <f t="shared" si="35"/>
        <v>0</v>
      </c>
      <c r="BO49" s="7">
        <f t="shared" si="35"/>
        <v>0</v>
      </c>
      <c r="BP49" s="7">
        <f t="shared" si="35"/>
        <v>0</v>
      </c>
      <c r="BQ49" s="7">
        <f t="shared" si="35"/>
        <v>0</v>
      </c>
      <c r="BR49" s="7">
        <f t="shared" si="35"/>
        <v>0</v>
      </c>
      <c r="BS49" s="7">
        <f t="shared" si="35"/>
        <v>0</v>
      </c>
      <c r="BT49" s="7">
        <f t="shared" si="35"/>
        <v>0</v>
      </c>
      <c r="BU49" s="7">
        <f t="shared" si="35"/>
        <v>0</v>
      </c>
      <c r="BV49" s="7">
        <f t="shared" si="35"/>
        <v>0</v>
      </c>
      <c r="BW49" s="7">
        <f t="shared" si="35"/>
        <v>0</v>
      </c>
      <c r="BX49" s="7">
        <f t="shared" si="35"/>
        <v>0</v>
      </c>
      <c r="BY49" s="7">
        <f t="shared" si="35"/>
        <v>0</v>
      </c>
      <c r="BZ49" s="7">
        <f t="shared" si="35"/>
        <v>0</v>
      </c>
      <c r="CA49" s="7">
        <f t="shared" si="35"/>
        <v>0</v>
      </c>
      <c r="CB49" s="7">
        <f t="shared" si="35"/>
        <v>0</v>
      </c>
      <c r="CC49" s="7">
        <f t="shared" si="35"/>
        <v>0</v>
      </c>
      <c r="CD49" s="7">
        <f t="shared" si="35"/>
        <v>0</v>
      </c>
      <c r="CE49" s="7">
        <f t="shared" si="35"/>
        <v>0</v>
      </c>
      <c r="CF49" s="7">
        <f t="shared" si="34"/>
        <v>0</v>
      </c>
      <c r="CG49" s="7">
        <f t="shared" si="34"/>
        <v>0</v>
      </c>
      <c r="CH49" s="7">
        <f t="shared" si="34"/>
        <v>0</v>
      </c>
      <c r="CI49" s="7">
        <f t="shared" si="34"/>
        <v>0</v>
      </c>
      <c r="CJ49" s="7">
        <f t="shared" si="34"/>
        <v>0</v>
      </c>
      <c r="CK49" s="7">
        <f t="shared" si="34"/>
        <v>0</v>
      </c>
      <c r="CL49" s="7">
        <f t="shared" si="34"/>
        <v>0</v>
      </c>
      <c r="CM49" s="7">
        <f t="shared" si="34"/>
        <v>0</v>
      </c>
      <c r="CN49" s="7">
        <f t="shared" si="34"/>
        <v>0</v>
      </c>
      <c r="CO49" s="7">
        <f t="shared" si="34"/>
        <v>0</v>
      </c>
      <c r="CP49" s="7">
        <f t="shared" si="34"/>
        <v>0</v>
      </c>
      <c r="CQ49" s="7">
        <f t="shared" si="34"/>
        <v>0</v>
      </c>
      <c r="CR49" s="7">
        <f t="shared" si="34"/>
        <v>0</v>
      </c>
      <c r="CS49" s="7">
        <f t="shared" si="34"/>
        <v>0</v>
      </c>
      <c r="CT49" s="7">
        <f t="shared" si="34"/>
        <v>0</v>
      </c>
      <c r="CU49" s="7">
        <f t="shared" si="34"/>
        <v>0</v>
      </c>
      <c r="CV49" s="7">
        <f t="shared" si="34"/>
        <v>0</v>
      </c>
      <c r="CW49" s="7">
        <f t="shared" si="34"/>
        <v>0</v>
      </c>
      <c r="CX49" s="7">
        <f t="shared" si="34"/>
        <v>0</v>
      </c>
      <c r="CY49" s="7">
        <f t="shared" si="34"/>
        <v>0</v>
      </c>
      <c r="CZ49" s="7">
        <f t="shared" si="34"/>
        <v>0</v>
      </c>
      <c r="DA49" s="7">
        <f t="shared" si="34"/>
        <v>0</v>
      </c>
      <c r="DB49" s="7">
        <f t="shared" si="34"/>
        <v>0</v>
      </c>
      <c r="DC49" s="7">
        <f t="shared" si="34"/>
        <v>0</v>
      </c>
      <c r="DD49" s="7">
        <f t="shared" si="34"/>
        <v>1</v>
      </c>
      <c r="DE49" s="7">
        <f t="shared" si="34"/>
        <v>0</v>
      </c>
      <c r="DF49" s="7">
        <f t="shared" si="34"/>
        <v>0</v>
      </c>
      <c r="DG49" s="7">
        <f t="shared" si="34"/>
        <v>0</v>
      </c>
      <c r="DH49" s="7">
        <f t="shared" si="34"/>
        <v>0</v>
      </c>
      <c r="DI49" s="7">
        <f t="shared" si="34"/>
        <v>0</v>
      </c>
      <c r="DJ49" s="7">
        <f t="shared" si="34"/>
        <v>0</v>
      </c>
      <c r="DK49" s="7">
        <f t="shared" si="34"/>
        <v>0</v>
      </c>
      <c r="DL49" s="7">
        <f t="shared" si="34"/>
        <v>0</v>
      </c>
      <c r="DM49" s="7">
        <f t="shared" si="34"/>
        <v>0</v>
      </c>
      <c r="DN49" s="7">
        <f t="shared" si="34"/>
        <v>0</v>
      </c>
      <c r="DO49" s="7">
        <f t="shared" si="34"/>
        <v>0</v>
      </c>
      <c r="DP49" s="7">
        <f t="shared" si="34"/>
        <v>1</v>
      </c>
      <c r="DQ49" s="7">
        <f t="shared" si="34"/>
        <v>0</v>
      </c>
      <c r="DR49" s="7">
        <f t="shared" si="34"/>
        <v>0</v>
      </c>
      <c r="DS49" s="7">
        <f t="shared" si="34"/>
        <v>0</v>
      </c>
      <c r="DT49" s="7">
        <f t="shared" si="34"/>
        <v>0</v>
      </c>
      <c r="DU49" s="7">
        <f t="shared" si="34"/>
        <v>0</v>
      </c>
      <c r="DV49" s="7">
        <f t="shared" si="34"/>
        <v>0</v>
      </c>
      <c r="DW49" s="7">
        <f t="shared" si="34"/>
        <v>0</v>
      </c>
      <c r="DX49" s="7">
        <f t="shared" si="34"/>
        <v>0</v>
      </c>
      <c r="DY49" s="7">
        <f t="shared" si="34"/>
        <v>0</v>
      </c>
      <c r="DZ49" s="7">
        <f t="shared" si="34"/>
        <v>0</v>
      </c>
      <c r="EA49" s="7">
        <f t="shared" si="34"/>
        <v>0</v>
      </c>
      <c r="EB49" s="7">
        <f t="shared" si="34"/>
        <v>0</v>
      </c>
      <c r="EC49" s="7">
        <f t="shared" si="34"/>
        <v>1</v>
      </c>
      <c r="ED49" s="7">
        <f t="shared" si="34"/>
        <v>0</v>
      </c>
      <c r="EE49" s="7">
        <f t="shared" si="34"/>
        <v>0</v>
      </c>
      <c r="EF49" s="7">
        <f t="shared" si="34"/>
        <v>0</v>
      </c>
      <c r="EG49" s="7">
        <f t="shared" si="34"/>
        <v>0</v>
      </c>
      <c r="EH49" s="7">
        <f t="shared" si="34"/>
        <v>0</v>
      </c>
      <c r="EI49" s="7">
        <f t="shared" si="34"/>
        <v>0</v>
      </c>
      <c r="EJ49" s="7">
        <f t="shared" si="34"/>
        <v>0</v>
      </c>
      <c r="EK49" s="7">
        <f t="shared" si="34"/>
        <v>0</v>
      </c>
      <c r="EL49" s="7">
        <f t="shared" si="34"/>
        <v>0</v>
      </c>
      <c r="EM49" s="7">
        <f t="shared" si="34"/>
        <v>0</v>
      </c>
      <c r="EN49" s="7">
        <f t="shared" si="34"/>
        <v>0</v>
      </c>
      <c r="EO49" s="7">
        <f t="shared" si="34"/>
        <v>0</v>
      </c>
      <c r="EP49" s="7">
        <f t="shared" si="34"/>
        <v>0</v>
      </c>
      <c r="EQ49" s="7">
        <f t="shared" si="29"/>
        <v>1</v>
      </c>
      <c r="ER49" s="7">
        <f t="shared" si="29"/>
        <v>0</v>
      </c>
    </row>
    <row r="50" spans="1:148" ht="16.5" customHeight="1" x14ac:dyDescent="0.25">
      <c r="A50" s="7">
        <v>176</v>
      </c>
      <c r="B50" s="11" t="s">
        <v>89</v>
      </c>
      <c r="C50" s="12" t="s">
        <v>88</v>
      </c>
      <c r="D50" s="23" t="s">
        <v>87</v>
      </c>
      <c r="E50" s="11" t="s">
        <v>1356</v>
      </c>
      <c r="F50" s="15" t="s">
        <v>796</v>
      </c>
      <c r="G50" s="11">
        <v>1</v>
      </c>
      <c r="H50" s="11">
        <v>2018</v>
      </c>
      <c r="I50" s="14" t="s">
        <v>797</v>
      </c>
      <c r="J50" s="7" t="str">
        <f t="shared" si="25"/>
        <v>PDF</v>
      </c>
      <c r="K50" s="9" t="s">
        <v>937</v>
      </c>
      <c r="L50" s="7">
        <v>1</v>
      </c>
      <c r="M50" s="37" t="s">
        <v>1251</v>
      </c>
      <c r="N50" s="43" t="s">
        <v>1252</v>
      </c>
      <c r="O50" s="9"/>
      <c r="P50" s="37" t="s">
        <v>1253</v>
      </c>
      <c r="Q50" s="7">
        <v>1</v>
      </c>
      <c r="R50" s="5">
        <f t="shared" si="26"/>
        <v>6</v>
      </c>
      <c r="S50" s="7">
        <f t="shared" si="5"/>
        <v>0</v>
      </c>
      <c r="T50" s="7">
        <f t="shared" si="35"/>
        <v>0</v>
      </c>
      <c r="U50" s="7">
        <f t="shared" si="35"/>
        <v>0</v>
      </c>
      <c r="V50" s="7">
        <f t="shared" si="35"/>
        <v>0</v>
      </c>
      <c r="W50" s="7">
        <f t="shared" si="35"/>
        <v>0</v>
      </c>
      <c r="X50" s="7">
        <f t="shared" si="35"/>
        <v>0</v>
      </c>
      <c r="Y50" s="7">
        <f t="shared" si="35"/>
        <v>0</v>
      </c>
      <c r="Z50" s="7">
        <f t="shared" si="35"/>
        <v>0</v>
      </c>
      <c r="AA50" s="7">
        <f t="shared" si="35"/>
        <v>0</v>
      </c>
      <c r="AB50" s="7">
        <f t="shared" si="35"/>
        <v>0</v>
      </c>
      <c r="AC50" s="7">
        <f t="shared" si="35"/>
        <v>0</v>
      </c>
      <c r="AD50" s="7">
        <f t="shared" si="35"/>
        <v>0</v>
      </c>
      <c r="AE50" s="7">
        <f t="shared" si="35"/>
        <v>0</v>
      </c>
      <c r="AF50" s="7">
        <f t="shared" si="35"/>
        <v>0</v>
      </c>
      <c r="AG50" s="7">
        <f t="shared" si="35"/>
        <v>0</v>
      </c>
      <c r="AH50" s="7">
        <f t="shared" si="35"/>
        <v>0</v>
      </c>
      <c r="AI50" s="7">
        <f t="shared" si="35"/>
        <v>0</v>
      </c>
      <c r="AJ50" s="7">
        <f t="shared" si="35"/>
        <v>0</v>
      </c>
      <c r="AK50" s="7">
        <f t="shared" si="35"/>
        <v>0</v>
      </c>
      <c r="AL50" s="7">
        <f t="shared" si="35"/>
        <v>0</v>
      </c>
      <c r="AM50" s="7">
        <f t="shared" si="35"/>
        <v>0</v>
      </c>
      <c r="AN50" s="7">
        <f t="shared" si="35"/>
        <v>0</v>
      </c>
      <c r="AO50" s="7">
        <f t="shared" si="35"/>
        <v>0</v>
      </c>
      <c r="AP50" s="7">
        <f t="shared" si="35"/>
        <v>0</v>
      </c>
      <c r="AQ50" s="7">
        <f t="shared" si="35"/>
        <v>0</v>
      </c>
      <c r="AR50" s="7">
        <f t="shared" si="35"/>
        <v>0</v>
      </c>
      <c r="AS50" s="7">
        <f t="shared" si="35"/>
        <v>0</v>
      </c>
      <c r="AT50" s="7">
        <f t="shared" si="35"/>
        <v>1</v>
      </c>
      <c r="AU50" s="7">
        <f t="shared" si="35"/>
        <v>0</v>
      </c>
      <c r="AV50" s="7">
        <f t="shared" si="35"/>
        <v>0</v>
      </c>
      <c r="AW50" s="7">
        <f t="shared" si="35"/>
        <v>0</v>
      </c>
      <c r="AX50" s="7">
        <f t="shared" si="35"/>
        <v>0</v>
      </c>
      <c r="AY50" s="7">
        <f t="shared" si="35"/>
        <v>0</v>
      </c>
      <c r="AZ50" s="7">
        <f t="shared" si="35"/>
        <v>0</v>
      </c>
      <c r="BA50" s="7">
        <f t="shared" si="35"/>
        <v>0</v>
      </c>
      <c r="BB50" s="7">
        <f t="shared" si="35"/>
        <v>0</v>
      </c>
      <c r="BC50" s="7">
        <f t="shared" si="35"/>
        <v>1</v>
      </c>
      <c r="BD50" s="7">
        <f t="shared" si="35"/>
        <v>1</v>
      </c>
      <c r="BE50" s="7">
        <f t="shared" si="35"/>
        <v>0</v>
      </c>
      <c r="BF50" s="7">
        <f t="shared" si="35"/>
        <v>0</v>
      </c>
      <c r="BG50" s="7">
        <f t="shared" si="35"/>
        <v>0</v>
      </c>
      <c r="BH50" s="7">
        <f t="shared" si="35"/>
        <v>0</v>
      </c>
      <c r="BI50" s="7">
        <f t="shared" si="35"/>
        <v>0</v>
      </c>
      <c r="BJ50" s="7">
        <f t="shared" si="35"/>
        <v>0</v>
      </c>
      <c r="BK50" s="7">
        <f t="shared" si="35"/>
        <v>0</v>
      </c>
      <c r="BL50" s="7">
        <f t="shared" si="35"/>
        <v>0</v>
      </c>
      <c r="BM50" s="7">
        <f t="shared" si="35"/>
        <v>0</v>
      </c>
      <c r="BN50" s="7">
        <f t="shared" si="35"/>
        <v>0</v>
      </c>
      <c r="BO50" s="7">
        <f t="shared" si="35"/>
        <v>0</v>
      </c>
      <c r="BP50" s="7">
        <f t="shared" si="35"/>
        <v>0</v>
      </c>
      <c r="BQ50" s="7">
        <f t="shared" si="35"/>
        <v>0</v>
      </c>
      <c r="BR50" s="7">
        <f t="shared" si="35"/>
        <v>0</v>
      </c>
      <c r="BS50" s="7">
        <f t="shared" si="35"/>
        <v>0</v>
      </c>
      <c r="BT50" s="7">
        <f t="shared" si="35"/>
        <v>0</v>
      </c>
      <c r="BU50" s="7">
        <f t="shared" si="35"/>
        <v>0</v>
      </c>
      <c r="BV50" s="7">
        <f t="shared" si="35"/>
        <v>0</v>
      </c>
      <c r="BW50" s="7">
        <f t="shared" si="35"/>
        <v>0</v>
      </c>
      <c r="BX50" s="7">
        <f t="shared" si="35"/>
        <v>0</v>
      </c>
      <c r="BY50" s="7">
        <f t="shared" si="35"/>
        <v>0</v>
      </c>
      <c r="BZ50" s="7">
        <f t="shared" si="35"/>
        <v>0</v>
      </c>
      <c r="CA50" s="7">
        <f t="shared" si="35"/>
        <v>1</v>
      </c>
      <c r="CB50" s="7">
        <f t="shared" si="35"/>
        <v>1</v>
      </c>
      <c r="CC50" s="7">
        <f t="shared" si="35"/>
        <v>0</v>
      </c>
      <c r="CD50" s="7">
        <f t="shared" si="35"/>
        <v>0</v>
      </c>
      <c r="CE50" s="7">
        <f t="shared" si="35"/>
        <v>0</v>
      </c>
      <c r="CF50" s="7">
        <f t="shared" si="34"/>
        <v>0</v>
      </c>
      <c r="CG50" s="7">
        <f t="shared" si="34"/>
        <v>0</v>
      </c>
      <c r="CH50" s="7">
        <f t="shared" si="34"/>
        <v>0</v>
      </c>
      <c r="CI50" s="7">
        <f t="shared" si="34"/>
        <v>0</v>
      </c>
      <c r="CJ50" s="7">
        <f t="shared" si="34"/>
        <v>0</v>
      </c>
      <c r="CK50" s="7">
        <f t="shared" si="34"/>
        <v>0</v>
      </c>
      <c r="CL50" s="7">
        <f t="shared" si="34"/>
        <v>0</v>
      </c>
      <c r="CM50" s="7">
        <f t="shared" si="34"/>
        <v>0</v>
      </c>
      <c r="CN50" s="7">
        <f t="shared" si="34"/>
        <v>0</v>
      </c>
      <c r="CO50" s="7">
        <f t="shared" si="34"/>
        <v>0</v>
      </c>
      <c r="CP50" s="7">
        <f t="shared" si="34"/>
        <v>0</v>
      </c>
      <c r="CQ50" s="7">
        <f t="shared" si="34"/>
        <v>0</v>
      </c>
      <c r="CR50" s="7">
        <f t="shared" si="34"/>
        <v>0</v>
      </c>
      <c r="CS50" s="7">
        <f t="shared" si="34"/>
        <v>0</v>
      </c>
      <c r="CT50" s="7">
        <f t="shared" si="34"/>
        <v>0</v>
      </c>
      <c r="CU50" s="7">
        <f t="shared" si="34"/>
        <v>0</v>
      </c>
      <c r="CV50" s="7">
        <f t="shared" si="34"/>
        <v>0</v>
      </c>
      <c r="CW50" s="7">
        <f t="shared" si="34"/>
        <v>0</v>
      </c>
      <c r="CX50" s="7">
        <f t="shared" si="34"/>
        <v>0</v>
      </c>
      <c r="CY50" s="7">
        <f t="shared" si="34"/>
        <v>0</v>
      </c>
      <c r="CZ50" s="7">
        <f t="shared" si="34"/>
        <v>0</v>
      </c>
      <c r="DA50" s="7">
        <f t="shared" si="34"/>
        <v>0</v>
      </c>
      <c r="DB50" s="7">
        <f t="shared" si="34"/>
        <v>0</v>
      </c>
      <c r="DC50" s="7">
        <f t="shared" si="34"/>
        <v>0</v>
      </c>
      <c r="DD50" s="7">
        <f t="shared" si="34"/>
        <v>0</v>
      </c>
      <c r="DE50" s="7">
        <f t="shared" si="34"/>
        <v>1</v>
      </c>
      <c r="DF50" s="7">
        <f t="shared" si="34"/>
        <v>0</v>
      </c>
      <c r="DG50" s="7">
        <f t="shared" si="34"/>
        <v>0</v>
      </c>
      <c r="DH50" s="7">
        <f t="shared" si="34"/>
        <v>0</v>
      </c>
      <c r="DI50" s="7">
        <f t="shared" si="34"/>
        <v>0</v>
      </c>
      <c r="DJ50" s="7">
        <f t="shared" si="34"/>
        <v>0</v>
      </c>
      <c r="DK50" s="7">
        <f t="shared" si="34"/>
        <v>0</v>
      </c>
      <c r="DL50" s="7">
        <f t="shared" si="34"/>
        <v>0</v>
      </c>
      <c r="DM50" s="7">
        <f t="shared" si="34"/>
        <v>0</v>
      </c>
      <c r="DN50" s="7">
        <f t="shared" si="34"/>
        <v>0</v>
      </c>
      <c r="DO50" s="7">
        <f t="shared" si="34"/>
        <v>0</v>
      </c>
      <c r="DP50" s="7">
        <f t="shared" si="34"/>
        <v>0</v>
      </c>
      <c r="DQ50" s="7">
        <f t="shared" si="34"/>
        <v>0</v>
      </c>
      <c r="DR50" s="7">
        <f t="shared" si="34"/>
        <v>0</v>
      </c>
      <c r="DS50" s="7">
        <f t="shared" si="34"/>
        <v>0</v>
      </c>
      <c r="DT50" s="7">
        <f t="shared" si="34"/>
        <v>0</v>
      </c>
      <c r="DU50" s="7">
        <f t="shared" si="34"/>
        <v>0</v>
      </c>
      <c r="DV50" s="7">
        <f t="shared" si="34"/>
        <v>0</v>
      </c>
      <c r="DW50" s="7">
        <f t="shared" si="34"/>
        <v>0</v>
      </c>
      <c r="DX50" s="7">
        <f t="shared" si="34"/>
        <v>0</v>
      </c>
      <c r="DY50" s="7">
        <f t="shared" si="34"/>
        <v>0</v>
      </c>
      <c r="DZ50" s="7">
        <f t="shared" si="34"/>
        <v>0</v>
      </c>
      <c r="EA50" s="7">
        <f t="shared" si="34"/>
        <v>0</v>
      </c>
      <c r="EB50" s="7">
        <f t="shared" si="34"/>
        <v>0</v>
      </c>
      <c r="EC50" s="7">
        <f t="shared" si="34"/>
        <v>0</v>
      </c>
      <c r="ED50" s="7">
        <f t="shared" si="34"/>
        <v>0</v>
      </c>
      <c r="EE50" s="7">
        <f t="shared" si="34"/>
        <v>0</v>
      </c>
      <c r="EF50" s="7">
        <f t="shared" si="34"/>
        <v>0</v>
      </c>
      <c r="EG50" s="7">
        <f t="shared" si="34"/>
        <v>0</v>
      </c>
      <c r="EH50" s="7">
        <f t="shared" si="34"/>
        <v>0</v>
      </c>
      <c r="EI50" s="7">
        <f t="shared" si="34"/>
        <v>0</v>
      </c>
      <c r="EJ50" s="7">
        <f t="shared" si="34"/>
        <v>0</v>
      </c>
      <c r="EK50" s="7">
        <f t="shared" si="34"/>
        <v>0</v>
      </c>
      <c r="EL50" s="7">
        <f t="shared" si="34"/>
        <v>0</v>
      </c>
      <c r="EM50" s="7">
        <f t="shared" si="34"/>
        <v>0</v>
      </c>
      <c r="EN50" s="7">
        <f t="shared" si="34"/>
        <v>0</v>
      </c>
      <c r="EO50" s="7">
        <f t="shared" si="34"/>
        <v>0</v>
      </c>
      <c r="EP50" s="7">
        <f t="shared" si="34"/>
        <v>0</v>
      </c>
      <c r="EQ50" s="7">
        <f t="shared" si="29"/>
        <v>0</v>
      </c>
      <c r="ER50" s="7">
        <f t="shared" si="29"/>
        <v>0</v>
      </c>
    </row>
    <row r="51" spans="1:148" ht="16.5" customHeight="1" x14ac:dyDescent="0.25">
      <c r="A51" s="7">
        <v>122</v>
      </c>
      <c r="B51" s="11" t="s">
        <v>293</v>
      </c>
      <c r="C51" s="12" t="s">
        <v>292</v>
      </c>
      <c r="D51" s="23" t="s">
        <v>291</v>
      </c>
      <c r="E51" s="11" t="s">
        <v>785</v>
      </c>
      <c r="F51" s="11" t="s">
        <v>0</v>
      </c>
      <c r="G51" s="11">
        <v>1</v>
      </c>
      <c r="H51" s="11">
        <v>2021</v>
      </c>
      <c r="I51" s="14" t="s">
        <v>784</v>
      </c>
      <c r="J51" s="7" t="str">
        <f t="shared" si="25"/>
        <v>PDF</v>
      </c>
      <c r="K51" s="9" t="s">
        <v>938</v>
      </c>
      <c r="L51" s="7">
        <v>1</v>
      </c>
      <c r="M51" s="7"/>
      <c r="N51" s="46" t="s">
        <v>1680</v>
      </c>
      <c r="O51" s="7"/>
      <c r="P51" s="39" t="s">
        <v>1314</v>
      </c>
      <c r="Q51" s="8">
        <v>1</v>
      </c>
      <c r="R51" s="5">
        <f t="shared" si="26"/>
        <v>6</v>
      </c>
      <c r="S51" s="7">
        <f t="shared" si="5"/>
        <v>0</v>
      </c>
      <c r="T51" s="7">
        <f t="shared" si="35"/>
        <v>0</v>
      </c>
      <c r="U51" s="7">
        <f t="shared" si="35"/>
        <v>0</v>
      </c>
      <c r="V51" s="7">
        <f t="shared" si="35"/>
        <v>0</v>
      </c>
      <c r="W51" s="7">
        <f t="shared" si="35"/>
        <v>0</v>
      </c>
      <c r="X51" s="7">
        <f t="shared" si="35"/>
        <v>0</v>
      </c>
      <c r="Y51" s="7">
        <f t="shared" si="35"/>
        <v>0</v>
      </c>
      <c r="Z51" s="7">
        <f t="shared" si="35"/>
        <v>0</v>
      </c>
      <c r="AA51" s="7">
        <f t="shared" si="35"/>
        <v>0</v>
      </c>
      <c r="AB51" s="7">
        <f t="shared" si="35"/>
        <v>0</v>
      </c>
      <c r="AC51" s="7">
        <f t="shared" si="35"/>
        <v>0</v>
      </c>
      <c r="AD51" s="7">
        <f t="shared" si="35"/>
        <v>0</v>
      </c>
      <c r="AE51" s="7">
        <f t="shared" si="35"/>
        <v>0</v>
      </c>
      <c r="AF51" s="7">
        <f t="shared" si="35"/>
        <v>0</v>
      </c>
      <c r="AG51" s="7">
        <f t="shared" si="35"/>
        <v>0</v>
      </c>
      <c r="AH51" s="7">
        <f t="shared" si="35"/>
        <v>0</v>
      </c>
      <c r="AI51" s="7">
        <f t="shared" si="35"/>
        <v>0</v>
      </c>
      <c r="AJ51" s="7">
        <f t="shared" si="35"/>
        <v>0</v>
      </c>
      <c r="AK51" s="7">
        <f t="shared" si="35"/>
        <v>0</v>
      </c>
      <c r="AL51" s="7">
        <f t="shared" si="35"/>
        <v>0</v>
      </c>
      <c r="AM51" s="7">
        <f t="shared" si="35"/>
        <v>0</v>
      </c>
      <c r="AN51" s="7">
        <f t="shared" si="35"/>
        <v>0</v>
      </c>
      <c r="AO51" s="7">
        <f t="shared" si="35"/>
        <v>0</v>
      </c>
      <c r="AP51" s="7">
        <f t="shared" si="35"/>
        <v>0</v>
      </c>
      <c r="AQ51" s="7">
        <f t="shared" si="35"/>
        <v>0</v>
      </c>
      <c r="AR51" s="7">
        <f t="shared" si="35"/>
        <v>0</v>
      </c>
      <c r="AS51" s="7">
        <f t="shared" si="35"/>
        <v>0</v>
      </c>
      <c r="AT51" s="7">
        <f t="shared" si="35"/>
        <v>0</v>
      </c>
      <c r="AU51" s="7">
        <f t="shared" si="35"/>
        <v>0</v>
      </c>
      <c r="AV51" s="7">
        <f t="shared" si="35"/>
        <v>0</v>
      </c>
      <c r="AW51" s="7">
        <f t="shared" si="35"/>
        <v>0</v>
      </c>
      <c r="AX51" s="7">
        <f t="shared" si="35"/>
        <v>0</v>
      </c>
      <c r="AY51" s="7">
        <f t="shared" si="35"/>
        <v>0</v>
      </c>
      <c r="AZ51" s="7">
        <f t="shared" si="35"/>
        <v>1</v>
      </c>
      <c r="BA51" s="7">
        <f t="shared" si="35"/>
        <v>0</v>
      </c>
      <c r="BB51" s="7">
        <f t="shared" si="35"/>
        <v>0</v>
      </c>
      <c r="BC51" s="7">
        <f t="shared" si="35"/>
        <v>0</v>
      </c>
      <c r="BD51" s="7">
        <f t="shared" si="35"/>
        <v>0</v>
      </c>
      <c r="BE51" s="7">
        <f t="shared" si="35"/>
        <v>0</v>
      </c>
      <c r="BF51" s="7">
        <f t="shared" si="35"/>
        <v>0</v>
      </c>
      <c r="BG51" s="7">
        <f t="shared" si="35"/>
        <v>0</v>
      </c>
      <c r="BH51" s="7">
        <f t="shared" si="35"/>
        <v>0</v>
      </c>
      <c r="BI51" s="7">
        <f t="shared" si="35"/>
        <v>0</v>
      </c>
      <c r="BJ51" s="7">
        <f t="shared" si="35"/>
        <v>0</v>
      </c>
      <c r="BK51" s="7">
        <f t="shared" si="35"/>
        <v>0</v>
      </c>
      <c r="BL51" s="7">
        <f t="shared" si="35"/>
        <v>0</v>
      </c>
      <c r="BM51" s="7">
        <f t="shared" si="35"/>
        <v>0</v>
      </c>
      <c r="BN51" s="7">
        <f t="shared" si="35"/>
        <v>0</v>
      </c>
      <c r="BO51" s="7">
        <f t="shared" si="35"/>
        <v>0</v>
      </c>
      <c r="BP51" s="7">
        <f t="shared" si="35"/>
        <v>0</v>
      </c>
      <c r="BQ51" s="7">
        <f t="shared" si="35"/>
        <v>1</v>
      </c>
      <c r="BR51" s="7">
        <f t="shared" si="35"/>
        <v>0</v>
      </c>
      <c r="BS51" s="7">
        <f t="shared" si="35"/>
        <v>0</v>
      </c>
      <c r="BT51" s="7">
        <f t="shared" si="35"/>
        <v>0</v>
      </c>
      <c r="BU51" s="7">
        <f t="shared" si="35"/>
        <v>0</v>
      </c>
      <c r="BV51" s="7">
        <f t="shared" si="35"/>
        <v>0</v>
      </c>
      <c r="BW51" s="7">
        <f t="shared" si="35"/>
        <v>0</v>
      </c>
      <c r="BX51" s="7">
        <f t="shared" si="35"/>
        <v>0</v>
      </c>
      <c r="BY51" s="7">
        <f t="shared" si="35"/>
        <v>0</v>
      </c>
      <c r="BZ51" s="7">
        <f t="shared" si="35"/>
        <v>0</v>
      </c>
      <c r="CA51" s="7">
        <f t="shared" si="35"/>
        <v>0</v>
      </c>
      <c r="CB51" s="7">
        <f t="shared" si="35"/>
        <v>0</v>
      </c>
      <c r="CC51" s="7">
        <f t="shared" si="35"/>
        <v>0</v>
      </c>
      <c r="CD51" s="7">
        <f t="shared" si="35"/>
        <v>0</v>
      </c>
      <c r="CE51" s="7">
        <f t="shared" ref="CE51:EP54" si="36">COUNTIF($N51,"*"&amp;TRIM(CE$1)&amp;"*")</f>
        <v>0</v>
      </c>
      <c r="CF51" s="7">
        <f t="shared" si="36"/>
        <v>0</v>
      </c>
      <c r="CG51" s="7">
        <f t="shared" si="36"/>
        <v>0</v>
      </c>
      <c r="CH51" s="7">
        <f t="shared" si="36"/>
        <v>0</v>
      </c>
      <c r="CI51" s="7">
        <f t="shared" si="36"/>
        <v>0</v>
      </c>
      <c r="CJ51" s="7">
        <f t="shared" si="36"/>
        <v>0</v>
      </c>
      <c r="CK51" s="7">
        <f t="shared" si="36"/>
        <v>0</v>
      </c>
      <c r="CL51" s="7">
        <f t="shared" si="36"/>
        <v>0</v>
      </c>
      <c r="CM51" s="7">
        <f t="shared" si="36"/>
        <v>1</v>
      </c>
      <c r="CN51" s="7">
        <f t="shared" si="36"/>
        <v>0</v>
      </c>
      <c r="CO51" s="7">
        <f t="shared" si="36"/>
        <v>0</v>
      </c>
      <c r="CP51" s="7">
        <f t="shared" si="36"/>
        <v>0</v>
      </c>
      <c r="CQ51" s="7">
        <f t="shared" si="36"/>
        <v>0</v>
      </c>
      <c r="CR51" s="7">
        <f t="shared" si="36"/>
        <v>0</v>
      </c>
      <c r="CS51" s="7">
        <f t="shared" si="36"/>
        <v>0</v>
      </c>
      <c r="CT51" s="7">
        <f t="shared" si="36"/>
        <v>0</v>
      </c>
      <c r="CU51" s="7">
        <f t="shared" si="36"/>
        <v>0</v>
      </c>
      <c r="CV51" s="7">
        <f t="shared" si="36"/>
        <v>0</v>
      </c>
      <c r="CW51" s="7">
        <f t="shared" si="36"/>
        <v>0</v>
      </c>
      <c r="CX51" s="7">
        <f t="shared" si="36"/>
        <v>0</v>
      </c>
      <c r="CY51" s="7">
        <f t="shared" si="36"/>
        <v>0</v>
      </c>
      <c r="CZ51" s="7">
        <f t="shared" si="36"/>
        <v>0</v>
      </c>
      <c r="DA51" s="7">
        <f t="shared" si="36"/>
        <v>1</v>
      </c>
      <c r="DB51" s="7">
        <f t="shared" si="36"/>
        <v>0</v>
      </c>
      <c r="DC51" s="7">
        <f t="shared" si="36"/>
        <v>0</v>
      </c>
      <c r="DD51" s="7">
        <f t="shared" si="36"/>
        <v>1</v>
      </c>
      <c r="DE51" s="7">
        <f t="shared" si="36"/>
        <v>0</v>
      </c>
      <c r="DF51" s="7">
        <f t="shared" si="36"/>
        <v>0</v>
      </c>
      <c r="DG51" s="7">
        <f t="shared" si="36"/>
        <v>0</v>
      </c>
      <c r="DH51" s="7">
        <f t="shared" si="36"/>
        <v>0</v>
      </c>
      <c r="DI51" s="7">
        <f t="shared" si="36"/>
        <v>0</v>
      </c>
      <c r="DJ51" s="7">
        <f t="shared" si="36"/>
        <v>0</v>
      </c>
      <c r="DK51" s="7">
        <f t="shared" si="36"/>
        <v>0</v>
      </c>
      <c r="DL51" s="7">
        <f t="shared" si="36"/>
        <v>0</v>
      </c>
      <c r="DM51" s="7">
        <f t="shared" si="36"/>
        <v>0</v>
      </c>
      <c r="DN51" s="7">
        <f t="shared" si="36"/>
        <v>0</v>
      </c>
      <c r="DO51" s="7">
        <f t="shared" si="36"/>
        <v>0</v>
      </c>
      <c r="DP51" s="7">
        <f t="shared" si="36"/>
        <v>0</v>
      </c>
      <c r="DQ51" s="7">
        <f t="shared" si="36"/>
        <v>0</v>
      </c>
      <c r="DR51" s="7">
        <f t="shared" si="36"/>
        <v>0</v>
      </c>
      <c r="DS51" s="7">
        <f t="shared" si="36"/>
        <v>0</v>
      </c>
      <c r="DT51" s="7">
        <f t="shared" si="36"/>
        <v>0</v>
      </c>
      <c r="DU51" s="7">
        <f t="shared" si="36"/>
        <v>0</v>
      </c>
      <c r="DV51" s="7">
        <f t="shared" si="36"/>
        <v>0</v>
      </c>
      <c r="DW51" s="7">
        <f t="shared" si="36"/>
        <v>0</v>
      </c>
      <c r="DX51" s="7">
        <f t="shared" si="36"/>
        <v>0</v>
      </c>
      <c r="DY51" s="7">
        <f t="shared" si="36"/>
        <v>0</v>
      </c>
      <c r="DZ51" s="7">
        <f t="shared" si="36"/>
        <v>0</v>
      </c>
      <c r="EA51" s="7">
        <f t="shared" si="36"/>
        <v>0</v>
      </c>
      <c r="EB51" s="7">
        <f t="shared" si="36"/>
        <v>0</v>
      </c>
      <c r="EC51" s="7">
        <f t="shared" si="36"/>
        <v>0</v>
      </c>
      <c r="ED51" s="7">
        <f t="shared" si="36"/>
        <v>0</v>
      </c>
      <c r="EE51" s="7">
        <f t="shared" si="36"/>
        <v>0</v>
      </c>
      <c r="EF51" s="7">
        <f t="shared" si="36"/>
        <v>0</v>
      </c>
      <c r="EG51" s="7">
        <f t="shared" si="36"/>
        <v>0</v>
      </c>
      <c r="EH51" s="7">
        <f t="shared" si="36"/>
        <v>0</v>
      </c>
      <c r="EI51" s="7">
        <f t="shared" si="36"/>
        <v>0</v>
      </c>
      <c r="EJ51" s="7">
        <f t="shared" si="36"/>
        <v>1</v>
      </c>
      <c r="EK51" s="7">
        <f t="shared" si="36"/>
        <v>0</v>
      </c>
      <c r="EL51" s="7">
        <f t="shared" si="36"/>
        <v>0</v>
      </c>
      <c r="EM51" s="7">
        <f t="shared" si="36"/>
        <v>0</v>
      </c>
      <c r="EN51" s="7">
        <f t="shared" si="36"/>
        <v>0</v>
      </c>
      <c r="EO51" s="7">
        <f t="shared" si="36"/>
        <v>0</v>
      </c>
      <c r="EP51" s="7">
        <f t="shared" si="36"/>
        <v>0</v>
      </c>
      <c r="EQ51" s="7">
        <f t="shared" si="29"/>
        <v>0</v>
      </c>
      <c r="ER51" s="7">
        <f t="shared" si="29"/>
        <v>0</v>
      </c>
    </row>
    <row r="52" spans="1:148" ht="16.5" customHeight="1" x14ac:dyDescent="0.25">
      <c r="A52" s="7">
        <v>17</v>
      </c>
      <c r="B52" s="11" t="s">
        <v>709</v>
      </c>
      <c r="C52" s="12" t="s">
        <v>708</v>
      </c>
      <c r="D52" s="23" t="s">
        <v>707</v>
      </c>
      <c r="E52" s="11" t="s">
        <v>706</v>
      </c>
      <c r="F52" s="11" t="s">
        <v>992</v>
      </c>
      <c r="G52" s="11">
        <v>1</v>
      </c>
      <c r="H52" s="11">
        <v>2025</v>
      </c>
      <c r="I52" s="14" t="s">
        <v>810</v>
      </c>
      <c r="J52" s="7" t="str">
        <f t="shared" si="25"/>
        <v>PDF</v>
      </c>
      <c r="K52" s="9" t="s">
        <v>936</v>
      </c>
      <c r="L52" s="7">
        <v>1</v>
      </c>
      <c r="M52" s="36" t="s">
        <v>1096</v>
      </c>
      <c r="N52" s="44" t="s">
        <v>1103</v>
      </c>
      <c r="O52" s="36" t="s">
        <v>956</v>
      </c>
      <c r="P52" s="36" t="s">
        <v>1111</v>
      </c>
      <c r="Q52" s="8">
        <v>1</v>
      </c>
      <c r="R52" s="5">
        <f t="shared" si="26"/>
        <v>5</v>
      </c>
      <c r="S52" s="7">
        <f t="shared" si="5"/>
        <v>0</v>
      </c>
      <c r="T52" s="7">
        <f t="shared" ref="T52:CE55" si="37">COUNTIF($N52,"*"&amp;TRIM(T$1)&amp;"*")</f>
        <v>0</v>
      </c>
      <c r="U52" s="7">
        <f t="shared" si="37"/>
        <v>0</v>
      </c>
      <c r="V52" s="7">
        <f t="shared" si="37"/>
        <v>0</v>
      </c>
      <c r="W52" s="7">
        <f t="shared" si="37"/>
        <v>0</v>
      </c>
      <c r="X52" s="7">
        <f t="shared" si="37"/>
        <v>0</v>
      </c>
      <c r="Y52" s="7">
        <f t="shared" si="37"/>
        <v>0</v>
      </c>
      <c r="Z52" s="7">
        <f t="shared" si="37"/>
        <v>0</v>
      </c>
      <c r="AA52" s="7">
        <f t="shared" si="37"/>
        <v>0</v>
      </c>
      <c r="AB52" s="7">
        <f t="shared" si="37"/>
        <v>0</v>
      </c>
      <c r="AC52" s="7">
        <f t="shared" si="37"/>
        <v>0</v>
      </c>
      <c r="AD52" s="7">
        <f t="shared" si="37"/>
        <v>0</v>
      </c>
      <c r="AE52" s="7">
        <f t="shared" si="37"/>
        <v>0</v>
      </c>
      <c r="AF52" s="7">
        <f t="shared" si="37"/>
        <v>0</v>
      </c>
      <c r="AG52" s="7">
        <f t="shared" si="37"/>
        <v>0</v>
      </c>
      <c r="AH52" s="7">
        <f t="shared" si="37"/>
        <v>0</v>
      </c>
      <c r="AI52" s="7">
        <f t="shared" si="37"/>
        <v>0</v>
      </c>
      <c r="AJ52" s="7">
        <f t="shared" si="37"/>
        <v>0</v>
      </c>
      <c r="AK52" s="7">
        <f t="shared" si="37"/>
        <v>0</v>
      </c>
      <c r="AL52" s="7">
        <f t="shared" si="37"/>
        <v>0</v>
      </c>
      <c r="AM52" s="7">
        <f t="shared" si="37"/>
        <v>0</v>
      </c>
      <c r="AN52" s="7">
        <f t="shared" si="37"/>
        <v>0</v>
      </c>
      <c r="AO52" s="7">
        <f t="shared" si="37"/>
        <v>0</v>
      </c>
      <c r="AP52" s="7">
        <f t="shared" si="37"/>
        <v>0</v>
      </c>
      <c r="AQ52" s="7">
        <f t="shared" si="37"/>
        <v>0</v>
      </c>
      <c r="AR52" s="7">
        <f t="shared" si="37"/>
        <v>0</v>
      </c>
      <c r="AS52" s="7">
        <f t="shared" si="37"/>
        <v>0</v>
      </c>
      <c r="AT52" s="7">
        <f t="shared" si="37"/>
        <v>1</v>
      </c>
      <c r="AU52" s="7">
        <f t="shared" si="37"/>
        <v>0</v>
      </c>
      <c r="AV52" s="7">
        <f t="shared" si="37"/>
        <v>0</v>
      </c>
      <c r="AW52" s="7">
        <f t="shared" si="37"/>
        <v>0</v>
      </c>
      <c r="AX52" s="7">
        <f t="shared" si="37"/>
        <v>0</v>
      </c>
      <c r="AY52" s="7">
        <f t="shared" si="37"/>
        <v>0</v>
      </c>
      <c r="AZ52" s="7">
        <f t="shared" si="37"/>
        <v>0</v>
      </c>
      <c r="BA52" s="7">
        <f t="shared" si="37"/>
        <v>0</v>
      </c>
      <c r="BB52" s="7">
        <f t="shared" si="37"/>
        <v>0</v>
      </c>
      <c r="BC52" s="7">
        <f t="shared" si="37"/>
        <v>1</v>
      </c>
      <c r="BD52" s="7">
        <f t="shared" si="37"/>
        <v>1</v>
      </c>
      <c r="BE52" s="7">
        <f t="shared" si="37"/>
        <v>0</v>
      </c>
      <c r="BF52" s="7">
        <f t="shared" si="37"/>
        <v>0</v>
      </c>
      <c r="BG52" s="7">
        <f t="shared" si="37"/>
        <v>0</v>
      </c>
      <c r="BH52" s="7">
        <f t="shared" si="37"/>
        <v>0</v>
      </c>
      <c r="BI52" s="7">
        <f t="shared" si="37"/>
        <v>0</v>
      </c>
      <c r="BJ52" s="7">
        <f t="shared" si="37"/>
        <v>0</v>
      </c>
      <c r="BK52" s="7">
        <f t="shared" si="37"/>
        <v>0</v>
      </c>
      <c r="BL52" s="7">
        <f t="shared" si="37"/>
        <v>0</v>
      </c>
      <c r="BM52" s="7">
        <f t="shared" si="37"/>
        <v>0</v>
      </c>
      <c r="BN52" s="7">
        <f t="shared" si="37"/>
        <v>0</v>
      </c>
      <c r="BO52" s="7">
        <f t="shared" si="37"/>
        <v>0</v>
      </c>
      <c r="BP52" s="7">
        <f t="shared" si="37"/>
        <v>0</v>
      </c>
      <c r="BQ52" s="7">
        <f t="shared" si="37"/>
        <v>0</v>
      </c>
      <c r="BR52" s="7">
        <f t="shared" si="37"/>
        <v>0</v>
      </c>
      <c r="BS52" s="7">
        <f t="shared" si="37"/>
        <v>0</v>
      </c>
      <c r="BT52" s="7">
        <f t="shared" si="37"/>
        <v>0</v>
      </c>
      <c r="BU52" s="7">
        <f t="shared" si="37"/>
        <v>0</v>
      </c>
      <c r="BV52" s="7">
        <f t="shared" si="37"/>
        <v>0</v>
      </c>
      <c r="BW52" s="7">
        <f t="shared" si="37"/>
        <v>0</v>
      </c>
      <c r="BX52" s="7">
        <f t="shared" si="37"/>
        <v>0</v>
      </c>
      <c r="BY52" s="7">
        <f t="shared" si="37"/>
        <v>0</v>
      </c>
      <c r="BZ52" s="7">
        <f t="shared" si="37"/>
        <v>0</v>
      </c>
      <c r="CA52" s="7">
        <f t="shared" si="37"/>
        <v>0</v>
      </c>
      <c r="CB52" s="7">
        <f t="shared" si="37"/>
        <v>0</v>
      </c>
      <c r="CC52" s="7">
        <f t="shared" si="37"/>
        <v>0</v>
      </c>
      <c r="CD52" s="7">
        <f t="shared" si="37"/>
        <v>0</v>
      </c>
      <c r="CE52" s="7">
        <f t="shared" si="37"/>
        <v>0</v>
      </c>
      <c r="CF52" s="7">
        <f t="shared" si="36"/>
        <v>0</v>
      </c>
      <c r="CG52" s="7">
        <f t="shared" si="36"/>
        <v>0</v>
      </c>
      <c r="CH52" s="7">
        <f t="shared" si="36"/>
        <v>0</v>
      </c>
      <c r="CI52" s="7">
        <f t="shared" si="36"/>
        <v>0</v>
      </c>
      <c r="CJ52" s="7">
        <f t="shared" si="36"/>
        <v>0</v>
      </c>
      <c r="CK52" s="7">
        <f t="shared" si="36"/>
        <v>0</v>
      </c>
      <c r="CL52" s="7">
        <f t="shared" si="36"/>
        <v>0</v>
      </c>
      <c r="CM52" s="7">
        <f t="shared" si="36"/>
        <v>0</v>
      </c>
      <c r="CN52" s="7">
        <f t="shared" si="36"/>
        <v>0</v>
      </c>
      <c r="CO52" s="7">
        <f t="shared" si="36"/>
        <v>0</v>
      </c>
      <c r="CP52" s="7">
        <f t="shared" si="36"/>
        <v>0</v>
      </c>
      <c r="CQ52" s="7">
        <f t="shared" si="36"/>
        <v>0</v>
      </c>
      <c r="CR52" s="7">
        <f t="shared" si="36"/>
        <v>0</v>
      </c>
      <c r="CS52" s="7">
        <f t="shared" si="36"/>
        <v>0</v>
      </c>
      <c r="CT52" s="7">
        <f t="shared" si="36"/>
        <v>0</v>
      </c>
      <c r="CU52" s="7">
        <f t="shared" si="36"/>
        <v>0</v>
      </c>
      <c r="CV52" s="7">
        <f t="shared" si="36"/>
        <v>0</v>
      </c>
      <c r="CW52" s="7">
        <f t="shared" si="36"/>
        <v>0</v>
      </c>
      <c r="CX52" s="7">
        <f t="shared" si="36"/>
        <v>0</v>
      </c>
      <c r="CY52" s="7">
        <f t="shared" si="36"/>
        <v>0</v>
      </c>
      <c r="CZ52" s="7">
        <f t="shared" si="36"/>
        <v>0</v>
      </c>
      <c r="DA52" s="7">
        <f t="shared" si="36"/>
        <v>0</v>
      </c>
      <c r="DB52" s="7">
        <f t="shared" si="36"/>
        <v>0</v>
      </c>
      <c r="DC52" s="7">
        <f t="shared" si="36"/>
        <v>0</v>
      </c>
      <c r="DD52" s="7">
        <f t="shared" si="36"/>
        <v>0</v>
      </c>
      <c r="DE52" s="7">
        <f t="shared" si="36"/>
        <v>0</v>
      </c>
      <c r="DF52" s="7">
        <f t="shared" si="36"/>
        <v>0</v>
      </c>
      <c r="DG52" s="7">
        <f t="shared" si="36"/>
        <v>0</v>
      </c>
      <c r="DH52" s="7">
        <f t="shared" si="36"/>
        <v>0</v>
      </c>
      <c r="DI52" s="7">
        <f t="shared" si="36"/>
        <v>1</v>
      </c>
      <c r="DJ52" s="7">
        <f t="shared" si="36"/>
        <v>0</v>
      </c>
      <c r="DK52" s="7">
        <f t="shared" si="36"/>
        <v>0</v>
      </c>
      <c r="DL52" s="7">
        <f t="shared" si="36"/>
        <v>0</v>
      </c>
      <c r="DM52" s="7">
        <f t="shared" si="36"/>
        <v>0</v>
      </c>
      <c r="DN52" s="7">
        <f t="shared" si="36"/>
        <v>0</v>
      </c>
      <c r="DO52" s="7">
        <f t="shared" si="36"/>
        <v>0</v>
      </c>
      <c r="DP52" s="7">
        <f t="shared" si="36"/>
        <v>0</v>
      </c>
      <c r="DQ52" s="7">
        <f t="shared" si="36"/>
        <v>0</v>
      </c>
      <c r="DR52" s="7">
        <f t="shared" si="36"/>
        <v>0</v>
      </c>
      <c r="DS52" s="7">
        <f t="shared" si="36"/>
        <v>0</v>
      </c>
      <c r="DT52" s="7">
        <f t="shared" si="36"/>
        <v>0</v>
      </c>
      <c r="DU52" s="7">
        <f t="shared" si="36"/>
        <v>0</v>
      </c>
      <c r="DV52" s="7">
        <f t="shared" si="36"/>
        <v>0</v>
      </c>
      <c r="DW52" s="7">
        <f t="shared" si="36"/>
        <v>0</v>
      </c>
      <c r="DX52" s="7">
        <f t="shared" si="36"/>
        <v>0</v>
      </c>
      <c r="DY52" s="7">
        <f t="shared" si="36"/>
        <v>0</v>
      </c>
      <c r="DZ52" s="7">
        <f t="shared" si="36"/>
        <v>0</v>
      </c>
      <c r="EA52" s="7">
        <f t="shared" si="36"/>
        <v>0</v>
      </c>
      <c r="EB52" s="7">
        <f t="shared" si="36"/>
        <v>0</v>
      </c>
      <c r="EC52" s="7">
        <f t="shared" si="36"/>
        <v>1</v>
      </c>
      <c r="ED52" s="7">
        <f t="shared" si="36"/>
        <v>0</v>
      </c>
      <c r="EE52" s="7">
        <f t="shared" si="36"/>
        <v>0</v>
      </c>
      <c r="EF52" s="7">
        <f t="shared" si="36"/>
        <v>0</v>
      </c>
      <c r="EG52" s="7">
        <f t="shared" si="36"/>
        <v>0</v>
      </c>
      <c r="EH52" s="7">
        <f t="shared" si="36"/>
        <v>0</v>
      </c>
      <c r="EI52" s="7">
        <f t="shared" si="36"/>
        <v>0</v>
      </c>
      <c r="EJ52" s="7">
        <f t="shared" si="36"/>
        <v>0</v>
      </c>
      <c r="EK52" s="7">
        <f t="shared" si="36"/>
        <v>0</v>
      </c>
      <c r="EL52" s="7">
        <f t="shared" si="36"/>
        <v>0</v>
      </c>
      <c r="EM52" s="7">
        <f t="shared" si="36"/>
        <v>0</v>
      </c>
      <c r="EN52" s="7">
        <f t="shared" si="36"/>
        <v>0</v>
      </c>
      <c r="EO52" s="7">
        <f t="shared" si="36"/>
        <v>0</v>
      </c>
      <c r="EP52" s="7">
        <f t="shared" si="36"/>
        <v>0</v>
      </c>
      <c r="EQ52" s="7">
        <f t="shared" si="29"/>
        <v>0</v>
      </c>
      <c r="ER52" s="7">
        <f t="shared" si="29"/>
        <v>0</v>
      </c>
    </row>
    <row r="53" spans="1:148" ht="16.5" customHeight="1" x14ac:dyDescent="0.25">
      <c r="A53" s="7">
        <v>28</v>
      </c>
      <c r="B53" s="11" t="s">
        <v>665</v>
      </c>
      <c r="C53" s="12" t="s">
        <v>664</v>
      </c>
      <c r="D53" s="23" t="s">
        <v>663</v>
      </c>
      <c r="E53" s="11" t="s">
        <v>662</v>
      </c>
      <c r="F53" s="11" t="s">
        <v>981</v>
      </c>
      <c r="G53" s="11">
        <v>1</v>
      </c>
      <c r="H53" s="11">
        <v>2024</v>
      </c>
      <c r="I53" s="14" t="s">
        <v>818</v>
      </c>
      <c r="J53" s="7" t="str">
        <f t="shared" si="25"/>
        <v>PDF</v>
      </c>
      <c r="K53" s="9" t="s">
        <v>936</v>
      </c>
      <c r="L53" s="7">
        <v>1</v>
      </c>
      <c r="M53" s="36" t="s">
        <v>947</v>
      </c>
      <c r="N53" s="44" t="s">
        <v>948</v>
      </c>
      <c r="O53" s="36" t="s">
        <v>1089</v>
      </c>
      <c r="P53" s="36" t="s">
        <v>1116</v>
      </c>
      <c r="Q53" s="8">
        <v>1</v>
      </c>
      <c r="R53" s="5">
        <f t="shared" si="26"/>
        <v>7</v>
      </c>
      <c r="S53" s="7">
        <f t="shared" si="5"/>
        <v>0</v>
      </c>
      <c r="T53" s="7">
        <f t="shared" si="37"/>
        <v>0</v>
      </c>
      <c r="U53" s="7">
        <f t="shared" si="37"/>
        <v>0</v>
      </c>
      <c r="V53" s="7">
        <f t="shared" si="37"/>
        <v>0</v>
      </c>
      <c r="W53" s="7">
        <f t="shared" si="37"/>
        <v>0</v>
      </c>
      <c r="X53" s="7">
        <f t="shared" si="37"/>
        <v>0</v>
      </c>
      <c r="Y53" s="7">
        <f t="shared" si="37"/>
        <v>0</v>
      </c>
      <c r="Z53" s="7">
        <f t="shared" si="37"/>
        <v>0</v>
      </c>
      <c r="AA53" s="7">
        <f t="shared" si="37"/>
        <v>0</v>
      </c>
      <c r="AB53" s="7">
        <f t="shared" si="37"/>
        <v>0</v>
      </c>
      <c r="AC53" s="7">
        <f t="shared" si="37"/>
        <v>0</v>
      </c>
      <c r="AD53" s="7">
        <f t="shared" si="37"/>
        <v>0</v>
      </c>
      <c r="AE53" s="7">
        <f t="shared" si="37"/>
        <v>0</v>
      </c>
      <c r="AF53" s="7">
        <f t="shared" si="37"/>
        <v>0</v>
      </c>
      <c r="AG53" s="7">
        <f t="shared" si="37"/>
        <v>0</v>
      </c>
      <c r="AH53" s="7">
        <f t="shared" si="37"/>
        <v>0</v>
      </c>
      <c r="AI53" s="7">
        <f t="shared" si="37"/>
        <v>0</v>
      </c>
      <c r="AJ53" s="7">
        <f t="shared" si="37"/>
        <v>0</v>
      </c>
      <c r="AK53" s="7">
        <f t="shared" si="37"/>
        <v>0</v>
      </c>
      <c r="AL53" s="7">
        <f t="shared" si="37"/>
        <v>0</v>
      </c>
      <c r="AM53" s="7">
        <f t="shared" si="37"/>
        <v>0</v>
      </c>
      <c r="AN53" s="7">
        <f t="shared" si="37"/>
        <v>1</v>
      </c>
      <c r="AO53" s="7">
        <f t="shared" si="37"/>
        <v>0</v>
      </c>
      <c r="AP53" s="7">
        <f t="shared" si="37"/>
        <v>0</v>
      </c>
      <c r="AQ53" s="7">
        <f t="shared" si="37"/>
        <v>0</v>
      </c>
      <c r="AR53" s="7">
        <f t="shared" si="37"/>
        <v>0</v>
      </c>
      <c r="AS53" s="7">
        <f t="shared" si="37"/>
        <v>0</v>
      </c>
      <c r="AT53" s="7">
        <f t="shared" si="37"/>
        <v>0</v>
      </c>
      <c r="AU53" s="7">
        <f t="shared" si="37"/>
        <v>0</v>
      </c>
      <c r="AV53" s="7">
        <f t="shared" si="37"/>
        <v>0</v>
      </c>
      <c r="AW53" s="7">
        <f t="shared" si="37"/>
        <v>0</v>
      </c>
      <c r="AX53" s="7">
        <f t="shared" si="37"/>
        <v>0</v>
      </c>
      <c r="AY53" s="7">
        <f t="shared" si="37"/>
        <v>1</v>
      </c>
      <c r="AZ53" s="7">
        <f t="shared" si="37"/>
        <v>0</v>
      </c>
      <c r="BA53" s="7">
        <f t="shared" si="37"/>
        <v>0</v>
      </c>
      <c r="BB53" s="7">
        <f t="shared" si="37"/>
        <v>0</v>
      </c>
      <c r="BC53" s="7">
        <f t="shared" si="37"/>
        <v>0</v>
      </c>
      <c r="BD53" s="7">
        <f t="shared" si="37"/>
        <v>0</v>
      </c>
      <c r="BE53" s="7">
        <f t="shared" si="37"/>
        <v>0</v>
      </c>
      <c r="BF53" s="7">
        <f t="shared" si="37"/>
        <v>0</v>
      </c>
      <c r="BG53" s="7">
        <f t="shared" si="37"/>
        <v>0</v>
      </c>
      <c r="BH53" s="7">
        <f t="shared" si="37"/>
        <v>0</v>
      </c>
      <c r="BI53" s="7">
        <f t="shared" si="37"/>
        <v>0</v>
      </c>
      <c r="BJ53" s="7">
        <f t="shared" si="37"/>
        <v>0</v>
      </c>
      <c r="BK53" s="7">
        <f t="shared" si="37"/>
        <v>0</v>
      </c>
      <c r="BL53" s="7">
        <f t="shared" si="37"/>
        <v>0</v>
      </c>
      <c r="BM53" s="7">
        <f t="shared" si="37"/>
        <v>0</v>
      </c>
      <c r="BN53" s="7">
        <f t="shared" si="37"/>
        <v>0</v>
      </c>
      <c r="BO53" s="7">
        <f t="shared" si="37"/>
        <v>0</v>
      </c>
      <c r="BP53" s="7">
        <f t="shared" si="37"/>
        <v>0</v>
      </c>
      <c r="BQ53" s="7">
        <f t="shared" si="37"/>
        <v>0</v>
      </c>
      <c r="BR53" s="7">
        <f t="shared" si="37"/>
        <v>0</v>
      </c>
      <c r="BS53" s="7">
        <f t="shared" si="37"/>
        <v>0</v>
      </c>
      <c r="BT53" s="7">
        <f t="shared" si="37"/>
        <v>0</v>
      </c>
      <c r="BU53" s="7">
        <f t="shared" si="37"/>
        <v>0</v>
      </c>
      <c r="BV53" s="7">
        <f t="shared" si="37"/>
        <v>0</v>
      </c>
      <c r="BW53" s="7">
        <f t="shared" si="37"/>
        <v>0</v>
      </c>
      <c r="BX53" s="7">
        <f t="shared" si="37"/>
        <v>0</v>
      </c>
      <c r="BY53" s="7">
        <f t="shared" si="37"/>
        <v>0</v>
      </c>
      <c r="BZ53" s="7">
        <f t="shared" si="37"/>
        <v>0</v>
      </c>
      <c r="CA53" s="7">
        <f t="shared" si="37"/>
        <v>0</v>
      </c>
      <c r="CB53" s="7">
        <f t="shared" si="37"/>
        <v>0</v>
      </c>
      <c r="CC53" s="7">
        <f t="shared" si="37"/>
        <v>0</v>
      </c>
      <c r="CD53" s="7">
        <f t="shared" si="37"/>
        <v>0</v>
      </c>
      <c r="CE53" s="7">
        <f t="shared" si="37"/>
        <v>1</v>
      </c>
      <c r="CF53" s="7">
        <f t="shared" si="36"/>
        <v>1</v>
      </c>
      <c r="CG53" s="7">
        <f t="shared" si="36"/>
        <v>1</v>
      </c>
      <c r="CH53" s="7">
        <f t="shared" si="36"/>
        <v>0</v>
      </c>
      <c r="CI53" s="7">
        <f t="shared" si="36"/>
        <v>0</v>
      </c>
      <c r="CJ53" s="7">
        <f t="shared" si="36"/>
        <v>0</v>
      </c>
      <c r="CK53" s="7">
        <f t="shared" si="36"/>
        <v>0</v>
      </c>
      <c r="CL53" s="7">
        <f t="shared" si="36"/>
        <v>0</v>
      </c>
      <c r="CM53" s="7">
        <f t="shared" si="36"/>
        <v>0</v>
      </c>
      <c r="CN53" s="7">
        <f t="shared" si="36"/>
        <v>0</v>
      </c>
      <c r="CO53" s="7">
        <f t="shared" si="36"/>
        <v>0</v>
      </c>
      <c r="CP53" s="7">
        <f t="shared" si="36"/>
        <v>0</v>
      </c>
      <c r="CQ53" s="7">
        <f t="shared" si="36"/>
        <v>0</v>
      </c>
      <c r="CR53" s="7">
        <f t="shared" si="36"/>
        <v>0</v>
      </c>
      <c r="CS53" s="7">
        <f t="shared" si="36"/>
        <v>0</v>
      </c>
      <c r="CT53" s="7">
        <f t="shared" si="36"/>
        <v>0</v>
      </c>
      <c r="CU53" s="7">
        <f t="shared" si="36"/>
        <v>0</v>
      </c>
      <c r="CV53" s="7">
        <f t="shared" si="36"/>
        <v>0</v>
      </c>
      <c r="CW53" s="7">
        <f t="shared" si="36"/>
        <v>0</v>
      </c>
      <c r="CX53" s="7">
        <f t="shared" si="36"/>
        <v>0</v>
      </c>
      <c r="CY53" s="7">
        <f t="shared" si="36"/>
        <v>0</v>
      </c>
      <c r="CZ53" s="7">
        <f t="shared" si="36"/>
        <v>0</v>
      </c>
      <c r="DA53" s="7">
        <f t="shared" si="36"/>
        <v>0</v>
      </c>
      <c r="DB53" s="7">
        <f t="shared" si="36"/>
        <v>0</v>
      </c>
      <c r="DC53" s="7">
        <f t="shared" si="36"/>
        <v>0</v>
      </c>
      <c r="DD53" s="7">
        <f t="shared" si="36"/>
        <v>0</v>
      </c>
      <c r="DE53" s="7">
        <f t="shared" si="36"/>
        <v>0</v>
      </c>
      <c r="DF53" s="7">
        <f t="shared" si="36"/>
        <v>0</v>
      </c>
      <c r="DG53" s="7">
        <f t="shared" si="36"/>
        <v>0</v>
      </c>
      <c r="DH53" s="7">
        <f t="shared" si="36"/>
        <v>0</v>
      </c>
      <c r="DI53" s="7">
        <f t="shared" si="36"/>
        <v>1</v>
      </c>
      <c r="DJ53" s="7">
        <f t="shared" si="36"/>
        <v>0</v>
      </c>
      <c r="DK53" s="7">
        <f t="shared" si="36"/>
        <v>0</v>
      </c>
      <c r="DL53" s="7">
        <f t="shared" si="36"/>
        <v>0</v>
      </c>
      <c r="DM53" s="7">
        <f t="shared" si="36"/>
        <v>0</v>
      </c>
      <c r="DN53" s="7">
        <f t="shared" si="36"/>
        <v>0</v>
      </c>
      <c r="DO53" s="7">
        <f t="shared" si="36"/>
        <v>0</v>
      </c>
      <c r="DP53" s="7">
        <f t="shared" si="36"/>
        <v>0</v>
      </c>
      <c r="DQ53" s="7">
        <f t="shared" si="36"/>
        <v>0</v>
      </c>
      <c r="DR53" s="7">
        <f t="shared" si="36"/>
        <v>0</v>
      </c>
      <c r="DS53" s="7">
        <f t="shared" si="36"/>
        <v>0</v>
      </c>
      <c r="DT53" s="7">
        <f t="shared" si="36"/>
        <v>0</v>
      </c>
      <c r="DU53" s="7">
        <f t="shared" si="36"/>
        <v>0</v>
      </c>
      <c r="DV53" s="7">
        <f t="shared" si="36"/>
        <v>0</v>
      </c>
      <c r="DW53" s="7">
        <f t="shared" si="36"/>
        <v>0</v>
      </c>
      <c r="DX53" s="7">
        <f t="shared" si="36"/>
        <v>0</v>
      </c>
      <c r="DY53" s="7">
        <f t="shared" si="36"/>
        <v>0</v>
      </c>
      <c r="DZ53" s="7">
        <f t="shared" si="36"/>
        <v>0</v>
      </c>
      <c r="EA53" s="7">
        <f t="shared" si="36"/>
        <v>0</v>
      </c>
      <c r="EB53" s="7">
        <f t="shared" si="36"/>
        <v>0</v>
      </c>
      <c r="EC53" s="7">
        <f t="shared" si="36"/>
        <v>1</v>
      </c>
      <c r="ED53" s="7">
        <f t="shared" si="36"/>
        <v>0</v>
      </c>
      <c r="EE53" s="7">
        <f t="shared" si="36"/>
        <v>0</v>
      </c>
      <c r="EF53" s="7">
        <f t="shared" si="36"/>
        <v>0</v>
      </c>
      <c r="EG53" s="7">
        <f t="shared" si="36"/>
        <v>0</v>
      </c>
      <c r="EH53" s="7">
        <f t="shared" si="36"/>
        <v>0</v>
      </c>
      <c r="EI53" s="7">
        <f t="shared" si="36"/>
        <v>0</v>
      </c>
      <c r="EJ53" s="7">
        <f t="shared" si="36"/>
        <v>0</v>
      </c>
      <c r="EK53" s="7">
        <f t="shared" si="36"/>
        <v>0</v>
      </c>
      <c r="EL53" s="7">
        <f t="shared" si="36"/>
        <v>0</v>
      </c>
      <c r="EM53" s="7">
        <f t="shared" si="36"/>
        <v>0</v>
      </c>
      <c r="EN53" s="7">
        <f t="shared" si="36"/>
        <v>0</v>
      </c>
      <c r="EO53" s="7">
        <f t="shared" si="36"/>
        <v>0</v>
      </c>
      <c r="EP53" s="7">
        <f t="shared" si="36"/>
        <v>0</v>
      </c>
      <c r="EQ53" s="7">
        <f t="shared" si="29"/>
        <v>0</v>
      </c>
      <c r="ER53" s="7">
        <f t="shared" si="29"/>
        <v>0</v>
      </c>
    </row>
    <row r="54" spans="1:148" ht="16.5" customHeight="1" x14ac:dyDescent="0.25">
      <c r="A54" s="7">
        <v>103</v>
      </c>
      <c r="B54" s="11" t="s">
        <v>368</v>
      </c>
      <c r="C54" s="12" t="s">
        <v>367</v>
      </c>
      <c r="D54" s="23" t="s">
        <v>366</v>
      </c>
      <c r="E54" s="11" t="s">
        <v>785</v>
      </c>
      <c r="F54" s="11" t="s">
        <v>0</v>
      </c>
      <c r="G54" s="11">
        <v>1</v>
      </c>
      <c r="H54" s="11">
        <v>2021</v>
      </c>
      <c r="I54" s="14" t="s">
        <v>783</v>
      </c>
      <c r="J54" s="7" t="str">
        <f t="shared" si="25"/>
        <v>PDF</v>
      </c>
      <c r="K54" s="9" t="s">
        <v>938</v>
      </c>
      <c r="L54" s="7">
        <v>1</v>
      </c>
      <c r="M54" s="7" t="s">
        <v>944</v>
      </c>
      <c r="N54" s="46" t="s">
        <v>1478</v>
      </c>
      <c r="O54" s="7" t="s">
        <v>1480</v>
      </c>
      <c r="P54" s="7" t="s">
        <v>945</v>
      </c>
      <c r="Q54" s="8">
        <v>1</v>
      </c>
      <c r="R54" s="5">
        <f t="shared" si="26"/>
        <v>4</v>
      </c>
      <c r="S54" s="7">
        <f t="shared" si="5"/>
        <v>1</v>
      </c>
      <c r="T54" s="7">
        <f t="shared" si="37"/>
        <v>0</v>
      </c>
      <c r="U54" s="7">
        <f t="shared" si="37"/>
        <v>0</v>
      </c>
      <c r="V54" s="7">
        <f t="shared" si="37"/>
        <v>0</v>
      </c>
      <c r="W54" s="7">
        <f t="shared" si="37"/>
        <v>0</v>
      </c>
      <c r="X54" s="7">
        <f t="shared" si="37"/>
        <v>0</v>
      </c>
      <c r="Y54" s="7">
        <f t="shared" si="37"/>
        <v>0</v>
      </c>
      <c r="Z54" s="7">
        <f t="shared" si="37"/>
        <v>0</v>
      </c>
      <c r="AA54" s="7">
        <f t="shared" si="37"/>
        <v>0</v>
      </c>
      <c r="AB54" s="7">
        <f t="shared" si="37"/>
        <v>0</v>
      </c>
      <c r="AC54" s="7">
        <f t="shared" si="37"/>
        <v>0</v>
      </c>
      <c r="AD54" s="7">
        <f t="shared" si="37"/>
        <v>0</v>
      </c>
      <c r="AE54" s="7">
        <f t="shared" si="37"/>
        <v>0</v>
      </c>
      <c r="AF54" s="7">
        <f t="shared" si="37"/>
        <v>0</v>
      </c>
      <c r="AG54" s="7">
        <f t="shared" si="37"/>
        <v>1</v>
      </c>
      <c r="AH54" s="7">
        <f t="shared" si="37"/>
        <v>0</v>
      </c>
      <c r="AI54" s="7">
        <f t="shared" si="37"/>
        <v>0</v>
      </c>
      <c r="AJ54" s="7">
        <f t="shared" si="37"/>
        <v>0</v>
      </c>
      <c r="AK54" s="7">
        <f t="shared" si="37"/>
        <v>0</v>
      </c>
      <c r="AL54" s="7">
        <f t="shared" si="37"/>
        <v>0</v>
      </c>
      <c r="AM54" s="7">
        <f t="shared" si="37"/>
        <v>0</v>
      </c>
      <c r="AN54" s="7">
        <f t="shared" si="37"/>
        <v>0</v>
      </c>
      <c r="AO54" s="7">
        <f t="shared" si="37"/>
        <v>0</v>
      </c>
      <c r="AP54" s="7">
        <f t="shared" si="37"/>
        <v>0</v>
      </c>
      <c r="AQ54" s="7">
        <f t="shared" si="37"/>
        <v>0</v>
      </c>
      <c r="AR54" s="7">
        <f t="shared" si="37"/>
        <v>0</v>
      </c>
      <c r="AS54" s="7">
        <f t="shared" si="37"/>
        <v>0</v>
      </c>
      <c r="AT54" s="7">
        <f t="shared" si="37"/>
        <v>0</v>
      </c>
      <c r="AU54" s="7">
        <f t="shared" si="37"/>
        <v>0</v>
      </c>
      <c r="AV54" s="7">
        <f t="shared" si="37"/>
        <v>0</v>
      </c>
      <c r="AW54" s="7">
        <f t="shared" si="37"/>
        <v>0</v>
      </c>
      <c r="AX54" s="7">
        <f t="shared" si="37"/>
        <v>0</v>
      </c>
      <c r="AY54" s="7">
        <f t="shared" si="37"/>
        <v>0</v>
      </c>
      <c r="AZ54" s="7">
        <f t="shared" si="37"/>
        <v>0</v>
      </c>
      <c r="BA54" s="7">
        <f t="shared" si="37"/>
        <v>0</v>
      </c>
      <c r="BB54" s="7">
        <f t="shared" si="37"/>
        <v>0</v>
      </c>
      <c r="BC54" s="7">
        <f t="shared" si="37"/>
        <v>0</v>
      </c>
      <c r="BD54" s="7">
        <f t="shared" si="37"/>
        <v>0</v>
      </c>
      <c r="BE54" s="7">
        <f t="shared" si="37"/>
        <v>0</v>
      </c>
      <c r="BF54" s="7">
        <f t="shared" si="37"/>
        <v>0</v>
      </c>
      <c r="BG54" s="7">
        <f t="shared" si="37"/>
        <v>0</v>
      </c>
      <c r="BH54" s="7">
        <f t="shared" si="37"/>
        <v>0</v>
      </c>
      <c r="BI54" s="7">
        <f t="shared" si="37"/>
        <v>0</v>
      </c>
      <c r="BJ54" s="7">
        <f t="shared" si="37"/>
        <v>0</v>
      </c>
      <c r="BK54" s="7">
        <f t="shared" si="37"/>
        <v>0</v>
      </c>
      <c r="BL54" s="7">
        <f t="shared" si="37"/>
        <v>0</v>
      </c>
      <c r="BM54" s="7">
        <f t="shared" si="37"/>
        <v>0</v>
      </c>
      <c r="BN54" s="7">
        <f t="shared" si="37"/>
        <v>0</v>
      </c>
      <c r="BO54" s="7">
        <f t="shared" si="37"/>
        <v>0</v>
      </c>
      <c r="BP54" s="7">
        <f t="shared" si="37"/>
        <v>0</v>
      </c>
      <c r="BQ54" s="7">
        <f t="shared" si="37"/>
        <v>0</v>
      </c>
      <c r="BR54" s="7">
        <f t="shared" si="37"/>
        <v>0</v>
      </c>
      <c r="BS54" s="7">
        <f t="shared" si="37"/>
        <v>0</v>
      </c>
      <c r="BT54" s="7">
        <f t="shared" si="37"/>
        <v>0</v>
      </c>
      <c r="BU54" s="7">
        <f t="shared" si="37"/>
        <v>0</v>
      </c>
      <c r="BV54" s="7">
        <f t="shared" si="37"/>
        <v>0</v>
      </c>
      <c r="BW54" s="7">
        <f t="shared" si="37"/>
        <v>0</v>
      </c>
      <c r="BX54" s="7">
        <f t="shared" si="37"/>
        <v>0</v>
      </c>
      <c r="BY54" s="7">
        <f t="shared" si="37"/>
        <v>0</v>
      </c>
      <c r="BZ54" s="7">
        <f t="shared" si="37"/>
        <v>0</v>
      </c>
      <c r="CA54" s="7">
        <f t="shared" si="37"/>
        <v>0</v>
      </c>
      <c r="CB54" s="7">
        <f t="shared" si="37"/>
        <v>0</v>
      </c>
      <c r="CC54" s="7">
        <f t="shared" si="37"/>
        <v>0</v>
      </c>
      <c r="CD54" s="7">
        <f t="shared" si="37"/>
        <v>0</v>
      </c>
      <c r="CE54" s="7">
        <f t="shared" si="37"/>
        <v>0</v>
      </c>
      <c r="CF54" s="7">
        <f t="shared" si="36"/>
        <v>0</v>
      </c>
      <c r="CG54" s="7">
        <f t="shared" si="36"/>
        <v>0</v>
      </c>
      <c r="CH54" s="7">
        <f t="shared" si="36"/>
        <v>0</v>
      </c>
      <c r="CI54" s="7">
        <f t="shared" si="36"/>
        <v>0</v>
      </c>
      <c r="CJ54" s="7">
        <f t="shared" si="36"/>
        <v>0</v>
      </c>
      <c r="CK54" s="7">
        <f t="shared" si="36"/>
        <v>0</v>
      </c>
      <c r="CL54" s="7">
        <f t="shared" si="36"/>
        <v>0</v>
      </c>
      <c r="CM54" s="7">
        <f t="shared" si="36"/>
        <v>0</v>
      </c>
      <c r="CN54" s="7">
        <f t="shared" si="36"/>
        <v>0</v>
      </c>
      <c r="CO54" s="7">
        <f t="shared" si="36"/>
        <v>0</v>
      </c>
      <c r="CP54" s="7">
        <f t="shared" si="36"/>
        <v>0</v>
      </c>
      <c r="CQ54" s="7">
        <f t="shared" si="36"/>
        <v>0</v>
      </c>
      <c r="CR54" s="7">
        <f t="shared" si="36"/>
        <v>0</v>
      </c>
      <c r="CS54" s="7">
        <f t="shared" si="36"/>
        <v>0</v>
      </c>
      <c r="CT54" s="7">
        <f t="shared" si="36"/>
        <v>0</v>
      </c>
      <c r="CU54" s="7">
        <f t="shared" si="36"/>
        <v>0</v>
      </c>
      <c r="CV54" s="7">
        <f t="shared" si="36"/>
        <v>0</v>
      </c>
      <c r="CW54" s="7">
        <f t="shared" si="36"/>
        <v>0</v>
      </c>
      <c r="CX54" s="7">
        <f t="shared" si="36"/>
        <v>0</v>
      </c>
      <c r="CY54" s="7">
        <f t="shared" si="36"/>
        <v>0</v>
      </c>
      <c r="CZ54" s="7">
        <f t="shared" si="36"/>
        <v>0</v>
      </c>
      <c r="DA54" s="7">
        <f t="shared" si="36"/>
        <v>1</v>
      </c>
      <c r="DB54" s="7">
        <f t="shared" si="36"/>
        <v>0</v>
      </c>
      <c r="DC54" s="7">
        <f t="shared" si="36"/>
        <v>0</v>
      </c>
      <c r="DD54" s="7">
        <f t="shared" si="36"/>
        <v>0</v>
      </c>
      <c r="DE54" s="7">
        <f t="shared" si="36"/>
        <v>0</v>
      </c>
      <c r="DF54" s="7">
        <f t="shared" si="36"/>
        <v>0</v>
      </c>
      <c r="DG54" s="7">
        <f t="shared" si="36"/>
        <v>0</v>
      </c>
      <c r="DH54" s="7">
        <f t="shared" si="36"/>
        <v>0</v>
      </c>
      <c r="DI54" s="7">
        <f t="shared" si="36"/>
        <v>0</v>
      </c>
      <c r="DJ54" s="7">
        <f t="shared" si="36"/>
        <v>0</v>
      </c>
      <c r="DK54" s="7">
        <f t="shared" si="36"/>
        <v>0</v>
      </c>
      <c r="DL54" s="7">
        <f t="shared" si="36"/>
        <v>0</v>
      </c>
      <c r="DM54" s="7">
        <f t="shared" si="36"/>
        <v>0</v>
      </c>
      <c r="DN54" s="7">
        <f t="shared" si="36"/>
        <v>0</v>
      </c>
      <c r="DO54" s="7">
        <f t="shared" si="36"/>
        <v>0</v>
      </c>
      <c r="DP54" s="7">
        <f t="shared" si="36"/>
        <v>0</v>
      </c>
      <c r="DQ54" s="7">
        <f t="shared" si="36"/>
        <v>0</v>
      </c>
      <c r="DR54" s="7">
        <f t="shared" si="36"/>
        <v>0</v>
      </c>
      <c r="DS54" s="7">
        <f t="shared" si="36"/>
        <v>0</v>
      </c>
      <c r="DT54" s="7">
        <f t="shared" si="36"/>
        <v>0</v>
      </c>
      <c r="DU54" s="7">
        <f t="shared" si="36"/>
        <v>0</v>
      </c>
      <c r="DV54" s="7">
        <f t="shared" si="36"/>
        <v>0</v>
      </c>
      <c r="DW54" s="7">
        <f t="shared" si="36"/>
        <v>0</v>
      </c>
      <c r="DX54" s="7">
        <f t="shared" si="36"/>
        <v>0</v>
      </c>
      <c r="DY54" s="7">
        <f t="shared" si="36"/>
        <v>0</v>
      </c>
      <c r="DZ54" s="7">
        <f t="shared" si="36"/>
        <v>0</v>
      </c>
      <c r="EA54" s="7">
        <f t="shared" si="36"/>
        <v>0</v>
      </c>
      <c r="EB54" s="7">
        <f t="shared" si="36"/>
        <v>0</v>
      </c>
      <c r="EC54" s="7">
        <f t="shared" si="36"/>
        <v>0</v>
      </c>
      <c r="ED54" s="7">
        <f t="shared" si="36"/>
        <v>0</v>
      </c>
      <c r="EE54" s="7">
        <f t="shared" si="36"/>
        <v>0</v>
      </c>
      <c r="EF54" s="7">
        <f t="shared" si="36"/>
        <v>0</v>
      </c>
      <c r="EG54" s="7">
        <f t="shared" si="36"/>
        <v>0</v>
      </c>
      <c r="EH54" s="7">
        <f t="shared" si="36"/>
        <v>0</v>
      </c>
      <c r="EI54" s="7">
        <f t="shared" si="36"/>
        <v>0</v>
      </c>
      <c r="EJ54" s="7">
        <f t="shared" si="36"/>
        <v>0</v>
      </c>
      <c r="EK54" s="7">
        <f t="shared" si="36"/>
        <v>0</v>
      </c>
      <c r="EL54" s="7">
        <f t="shared" si="36"/>
        <v>0</v>
      </c>
      <c r="EM54" s="7">
        <f t="shared" si="36"/>
        <v>1</v>
      </c>
      <c r="EN54" s="7">
        <f t="shared" si="36"/>
        <v>0</v>
      </c>
      <c r="EO54" s="7">
        <f t="shared" si="36"/>
        <v>0</v>
      </c>
      <c r="EP54" s="7">
        <f t="shared" si="36"/>
        <v>0</v>
      </c>
      <c r="EQ54" s="7">
        <f t="shared" ref="EQ54:ER66" si="38">COUNTIF($N54,"*"&amp;TRIM(EQ$1)&amp;"*")</f>
        <v>0</v>
      </c>
      <c r="ER54" s="7">
        <f t="shared" si="38"/>
        <v>0</v>
      </c>
    </row>
    <row r="55" spans="1:148" ht="16.5" customHeight="1" x14ac:dyDescent="0.25">
      <c r="A55" s="7">
        <v>258</v>
      </c>
      <c r="B55" s="11" t="s">
        <v>2077</v>
      </c>
      <c r="C55" s="12" t="s">
        <v>2079</v>
      </c>
      <c r="D55" s="23" t="s">
        <v>2080</v>
      </c>
      <c r="E55" s="11" t="s">
        <v>2081</v>
      </c>
      <c r="F55" s="15" t="s">
        <v>2082</v>
      </c>
      <c r="G55" s="11">
        <v>1</v>
      </c>
      <c r="H55" s="11">
        <v>2022</v>
      </c>
      <c r="I55" s="14" t="s">
        <v>2264</v>
      </c>
      <c r="J55" s="7" t="s">
        <v>2274</v>
      </c>
      <c r="K55" s="9" t="s">
        <v>936</v>
      </c>
      <c r="L55" s="7">
        <v>1</v>
      </c>
      <c r="M55" s="37" t="s">
        <v>2281</v>
      </c>
      <c r="N55" s="43" t="s">
        <v>2283</v>
      </c>
      <c r="O55" s="37" t="s">
        <v>2279</v>
      </c>
      <c r="P55" s="37" t="s">
        <v>2282</v>
      </c>
      <c r="Q55" s="7"/>
      <c r="R55" s="5">
        <f t="shared" si="26"/>
        <v>9</v>
      </c>
      <c r="S55" s="7">
        <f t="shared" si="5"/>
        <v>0</v>
      </c>
      <c r="T55" s="7">
        <f t="shared" si="37"/>
        <v>0</v>
      </c>
      <c r="U55" s="7">
        <f t="shared" si="37"/>
        <v>0</v>
      </c>
      <c r="V55" s="7">
        <f t="shared" si="37"/>
        <v>0</v>
      </c>
      <c r="W55" s="7">
        <f t="shared" si="37"/>
        <v>0</v>
      </c>
      <c r="X55" s="7">
        <f t="shared" si="37"/>
        <v>0</v>
      </c>
      <c r="Y55" s="7">
        <f t="shared" si="37"/>
        <v>0</v>
      </c>
      <c r="Z55" s="7">
        <f t="shared" si="37"/>
        <v>1</v>
      </c>
      <c r="AA55" s="7">
        <f t="shared" si="37"/>
        <v>0</v>
      </c>
      <c r="AB55" s="7">
        <f t="shared" si="37"/>
        <v>0</v>
      </c>
      <c r="AC55" s="7">
        <f t="shared" si="37"/>
        <v>0</v>
      </c>
      <c r="AD55" s="7">
        <f t="shared" si="37"/>
        <v>0</v>
      </c>
      <c r="AE55" s="7">
        <f t="shared" si="37"/>
        <v>0</v>
      </c>
      <c r="AF55" s="7">
        <f t="shared" si="37"/>
        <v>0</v>
      </c>
      <c r="AG55" s="7">
        <f t="shared" si="37"/>
        <v>0</v>
      </c>
      <c r="AH55" s="7">
        <f t="shared" si="37"/>
        <v>0</v>
      </c>
      <c r="AI55" s="7">
        <f t="shared" si="37"/>
        <v>0</v>
      </c>
      <c r="AJ55" s="7">
        <f t="shared" si="37"/>
        <v>0</v>
      </c>
      <c r="AK55" s="7">
        <f t="shared" si="37"/>
        <v>1</v>
      </c>
      <c r="AL55" s="7">
        <f t="shared" si="37"/>
        <v>0</v>
      </c>
      <c r="AM55" s="7">
        <f t="shared" si="37"/>
        <v>0</v>
      </c>
      <c r="AN55" s="7">
        <f t="shared" si="37"/>
        <v>0</v>
      </c>
      <c r="AO55" s="7">
        <f t="shared" si="37"/>
        <v>0</v>
      </c>
      <c r="AP55" s="7">
        <f t="shared" si="37"/>
        <v>0</v>
      </c>
      <c r="AQ55" s="7">
        <f t="shared" si="37"/>
        <v>0</v>
      </c>
      <c r="AR55" s="7">
        <f t="shared" si="37"/>
        <v>0</v>
      </c>
      <c r="AS55" s="7">
        <f t="shared" si="37"/>
        <v>0</v>
      </c>
      <c r="AT55" s="7">
        <f t="shared" si="37"/>
        <v>0</v>
      </c>
      <c r="AU55" s="7">
        <f t="shared" si="37"/>
        <v>0</v>
      </c>
      <c r="AV55" s="7">
        <f t="shared" si="37"/>
        <v>0</v>
      </c>
      <c r="AW55" s="7">
        <f t="shared" si="37"/>
        <v>0</v>
      </c>
      <c r="AX55" s="7">
        <f t="shared" si="37"/>
        <v>0</v>
      </c>
      <c r="AY55" s="7">
        <f t="shared" si="37"/>
        <v>0</v>
      </c>
      <c r="AZ55" s="7">
        <f t="shared" si="37"/>
        <v>0</v>
      </c>
      <c r="BA55" s="7">
        <f t="shared" si="37"/>
        <v>0</v>
      </c>
      <c r="BB55" s="7">
        <f t="shared" si="37"/>
        <v>0</v>
      </c>
      <c r="BC55" s="7">
        <f t="shared" si="37"/>
        <v>0</v>
      </c>
      <c r="BD55" s="7">
        <f t="shared" si="37"/>
        <v>0</v>
      </c>
      <c r="BE55" s="7">
        <f t="shared" si="37"/>
        <v>0</v>
      </c>
      <c r="BF55" s="7">
        <f t="shared" si="37"/>
        <v>0</v>
      </c>
      <c r="BG55" s="7">
        <f t="shared" si="37"/>
        <v>0</v>
      </c>
      <c r="BH55" s="7">
        <f t="shared" si="37"/>
        <v>0</v>
      </c>
      <c r="BI55" s="7">
        <f t="shared" si="37"/>
        <v>0</v>
      </c>
      <c r="BJ55" s="7">
        <f t="shared" si="37"/>
        <v>0</v>
      </c>
      <c r="BK55" s="7">
        <f t="shared" si="37"/>
        <v>0</v>
      </c>
      <c r="BL55" s="7">
        <f t="shared" si="37"/>
        <v>0</v>
      </c>
      <c r="BM55" s="7">
        <f t="shared" si="37"/>
        <v>0</v>
      </c>
      <c r="BN55" s="7">
        <f t="shared" si="37"/>
        <v>0</v>
      </c>
      <c r="BO55" s="7">
        <f t="shared" si="37"/>
        <v>0</v>
      </c>
      <c r="BP55" s="7">
        <f t="shared" si="37"/>
        <v>0</v>
      </c>
      <c r="BQ55" s="7">
        <f t="shared" si="37"/>
        <v>0</v>
      </c>
      <c r="BR55" s="7">
        <f t="shared" si="37"/>
        <v>0</v>
      </c>
      <c r="BS55" s="7">
        <f t="shared" si="37"/>
        <v>0</v>
      </c>
      <c r="BT55" s="7">
        <f t="shared" si="37"/>
        <v>0</v>
      </c>
      <c r="BU55" s="7">
        <f t="shared" si="37"/>
        <v>1</v>
      </c>
      <c r="BV55" s="7">
        <f t="shared" si="37"/>
        <v>0</v>
      </c>
      <c r="BW55" s="7">
        <f t="shared" si="37"/>
        <v>0</v>
      </c>
      <c r="BX55" s="7">
        <f t="shared" si="37"/>
        <v>0</v>
      </c>
      <c r="BY55" s="7">
        <f t="shared" si="37"/>
        <v>0</v>
      </c>
      <c r="BZ55" s="7">
        <f t="shared" si="37"/>
        <v>0</v>
      </c>
      <c r="CA55" s="7">
        <f t="shared" si="37"/>
        <v>1</v>
      </c>
      <c r="CB55" s="7">
        <f t="shared" si="37"/>
        <v>1</v>
      </c>
      <c r="CC55" s="7">
        <f t="shared" si="37"/>
        <v>0</v>
      </c>
      <c r="CD55" s="7">
        <f t="shared" si="37"/>
        <v>0</v>
      </c>
      <c r="CE55" s="7">
        <f t="shared" ref="CE55:EP58" si="39">COUNTIF($N55,"*"&amp;TRIM(CE$1)&amp;"*")</f>
        <v>1</v>
      </c>
      <c r="CF55" s="7">
        <f t="shared" si="39"/>
        <v>1</v>
      </c>
      <c r="CG55" s="7">
        <f t="shared" si="39"/>
        <v>1</v>
      </c>
      <c r="CH55" s="7">
        <f t="shared" si="39"/>
        <v>0</v>
      </c>
      <c r="CI55" s="7">
        <f t="shared" si="39"/>
        <v>1</v>
      </c>
      <c r="CJ55" s="7">
        <f t="shared" si="39"/>
        <v>0</v>
      </c>
      <c r="CK55" s="7">
        <f t="shared" si="39"/>
        <v>0</v>
      </c>
      <c r="CL55" s="7">
        <f t="shared" si="39"/>
        <v>0</v>
      </c>
      <c r="CM55" s="7">
        <f t="shared" si="39"/>
        <v>0</v>
      </c>
      <c r="CN55" s="7">
        <f t="shared" si="39"/>
        <v>0</v>
      </c>
      <c r="CO55" s="7">
        <f t="shared" si="39"/>
        <v>0</v>
      </c>
      <c r="CP55" s="7">
        <f t="shared" si="39"/>
        <v>0</v>
      </c>
      <c r="CQ55" s="7">
        <f t="shared" si="39"/>
        <v>0</v>
      </c>
      <c r="CR55" s="7">
        <f t="shared" si="39"/>
        <v>0</v>
      </c>
      <c r="CS55" s="7">
        <f t="shared" si="39"/>
        <v>0</v>
      </c>
      <c r="CT55" s="7">
        <f t="shared" si="39"/>
        <v>0</v>
      </c>
      <c r="CU55" s="7">
        <f t="shared" si="39"/>
        <v>0</v>
      </c>
      <c r="CV55" s="7">
        <f t="shared" si="39"/>
        <v>0</v>
      </c>
      <c r="CW55" s="7">
        <f t="shared" si="39"/>
        <v>0</v>
      </c>
      <c r="CX55" s="7">
        <f t="shared" si="39"/>
        <v>0</v>
      </c>
      <c r="CY55" s="7">
        <f t="shared" si="39"/>
        <v>0</v>
      </c>
      <c r="CZ55" s="7">
        <f t="shared" si="39"/>
        <v>0</v>
      </c>
      <c r="DA55" s="7">
        <f t="shared" si="39"/>
        <v>0</v>
      </c>
      <c r="DB55" s="7">
        <f t="shared" si="39"/>
        <v>0</v>
      </c>
      <c r="DC55" s="7">
        <f t="shared" si="39"/>
        <v>0</v>
      </c>
      <c r="DD55" s="7">
        <f t="shared" si="39"/>
        <v>0</v>
      </c>
      <c r="DE55" s="7">
        <f t="shared" si="39"/>
        <v>0</v>
      </c>
      <c r="DF55" s="7">
        <f t="shared" si="39"/>
        <v>0</v>
      </c>
      <c r="DG55" s="7">
        <f t="shared" si="39"/>
        <v>0</v>
      </c>
      <c r="DH55" s="7">
        <f t="shared" si="39"/>
        <v>0</v>
      </c>
      <c r="DI55" s="7">
        <f t="shared" si="39"/>
        <v>0</v>
      </c>
      <c r="DJ55" s="7">
        <f t="shared" si="39"/>
        <v>0</v>
      </c>
      <c r="DK55" s="7">
        <f t="shared" si="39"/>
        <v>0</v>
      </c>
      <c r="DL55" s="7">
        <f t="shared" si="39"/>
        <v>0</v>
      </c>
      <c r="DM55" s="7">
        <f t="shared" si="39"/>
        <v>0</v>
      </c>
      <c r="DN55" s="7">
        <f t="shared" si="39"/>
        <v>0</v>
      </c>
      <c r="DO55" s="7">
        <f t="shared" si="39"/>
        <v>0</v>
      </c>
      <c r="DP55" s="7">
        <f t="shared" si="39"/>
        <v>0</v>
      </c>
      <c r="DQ55" s="7">
        <f t="shared" si="39"/>
        <v>0</v>
      </c>
      <c r="DR55" s="7">
        <f t="shared" si="39"/>
        <v>0</v>
      </c>
      <c r="DS55" s="7">
        <f t="shared" si="39"/>
        <v>0</v>
      </c>
      <c r="DT55" s="7">
        <f t="shared" si="39"/>
        <v>0</v>
      </c>
      <c r="DU55" s="7">
        <f t="shared" si="39"/>
        <v>0</v>
      </c>
      <c r="DV55" s="7">
        <f t="shared" si="39"/>
        <v>0</v>
      </c>
      <c r="DW55" s="7">
        <f t="shared" si="39"/>
        <v>0</v>
      </c>
      <c r="DX55" s="7">
        <f t="shared" si="39"/>
        <v>0</v>
      </c>
      <c r="DY55" s="7">
        <f t="shared" si="39"/>
        <v>0</v>
      </c>
      <c r="DZ55" s="7">
        <f t="shared" si="39"/>
        <v>0</v>
      </c>
      <c r="EA55" s="7">
        <f t="shared" si="39"/>
        <v>0</v>
      </c>
      <c r="EB55" s="7">
        <f t="shared" si="39"/>
        <v>0</v>
      </c>
      <c r="EC55" s="7">
        <f t="shared" si="39"/>
        <v>0</v>
      </c>
      <c r="ED55" s="7">
        <f t="shared" si="39"/>
        <v>0</v>
      </c>
      <c r="EE55" s="7">
        <f t="shared" si="39"/>
        <v>0</v>
      </c>
      <c r="EF55" s="7">
        <f t="shared" si="39"/>
        <v>0</v>
      </c>
      <c r="EG55" s="7">
        <f t="shared" si="39"/>
        <v>0</v>
      </c>
      <c r="EH55" s="7">
        <f t="shared" si="39"/>
        <v>0</v>
      </c>
      <c r="EI55" s="7">
        <f t="shared" si="39"/>
        <v>0</v>
      </c>
      <c r="EJ55" s="7">
        <f t="shared" si="39"/>
        <v>0</v>
      </c>
      <c r="EK55" s="7">
        <f t="shared" si="39"/>
        <v>0</v>
      </c>
      <c r="EL55" s="7">
        <f t="shared" si="39"/>
        <v>0</v>
      </c>
      <c r="EM55" s="7">
        <f t="shared" si="39"/>
        <v>0</v>
      </c>
      <c r="EN55" s="7">
        <f t="shared" si="39"/>
        <v>0</v>
      </c>
      <c r="EO55" s="7">
        <f t="shared" si="39"/>
        <v>0</v>
      </c>
      <c r="EP55" s="7">
        <f t="shared" si="39"/>
        <v>0</v>
      </c>
      <c r="EQ55" s="7">
        <f t="shared" si="38"/>
        <v>0</v>
      </c>
      <c r="ER55" s="7">
        <f t="shared" si="38"/>
        <v>0</v>
      </c>
    </row>
    <row r="56" spans="1:148" ht="16.5" customHeight="1" x14ac:dyDescent="0.25">
      <c r="A56" s="7">
        <v>94</v>
      </c>
      <c r="B56" s="11" t="s">
        <v>403</v>
      </c>
      <c r="C56" s="12" t="s">
        <v>402</v>
      </c>
      <c r="D56" s="23" t="s">
        <v>401</v>
      </c>
      <c r="E56" s="11" t="s">
        <v>400</v>
      </c>
      <c r="F56" s="11" t="s">
        <v>1031</v>
      </c>
      <c r="G56" s="11">
        <v>1</v>
      </c>
      <c r="H56" s="11">
        <v>2022</v>
      </c>
      <c r="I56" s="14" t="s">
        <v>871</v>
      </c>
      <c r="J56" s="7" t="str">
        <f>IF(OR(I56="",I56="NA"),"",HYPERLINK("./PDF/"&amp;I56&amp;".pdf","PDF"))</f>
        <v>PDF</v>
      </c>
      <c r="K56" s="9" t="s">
        <v>938</v>
      </c>
      <c r="L56" s="7">
        <v>1</v>
      </c>
      <c r="M56" s="7"/>
      <c r="N56" s="5" t="s">
        <v>1294</v>
      </c>
      <c r="O56" s="7" t="s">
        <v>1295</v>
      </c>
      <c r="P56" s="7"/>
      <c r="Q56" s="8">
        <v>1</v>
      </c>
      <c r="R56" s="5">
        <f t="shared" si="26"/>
        <v>3</v>
      </c>
      <c r="S56" s="7">
        <f t="shared" si="5"/>
        <v>0</v>
      </c>
      <c r="T56" s="7">
        <f t="shared" ref="T56:CE59" si="40">COUNTIF($N56,"*"&amp;TRIM(T$1)&amp;"*")</f>
        <v>0</v>
      </c>
      <c r="U56" s="7">
        <f t="shared" si="40"/>
        <v>0</v>
      </c>
      <c r="V56" s="7">
        <f t="shared" si="40"/>
        <v>0</v>
      </c>
      <c r="W56" s="7">
        <f t="shared" si="40"/>
        <v>0</v>
      </c>
      <c r="X56" s="7">
        <f t="shared" si="40"/>
        <v>0</v>
      </c>
      <c r="Y56" s="7">
        <f t="shared" si="40"/>
        <v>0</v>
      </c>
      <c r="Z56" s="7">
        <f t="shared" si="40"/>
        <v>0</v>
      </c>
      <c r="AA56" s="7">
        <f t="shared" si="40"/>
        <v>0</v>
      </c>
      <c r="AB56" s="7">
        <f t="shared" si="40"/>
        <v>0</v>
      </c>
      <c r="AC56" s="7">
        <f t="shared" si="40"/>
        <v>0</v>
      </c>
      <c r="AD56" s="7">
        <f t="shared" si="40"/>
        <v>0</v>
      </c>
      <c r="AE56" s="7">
        <f t="shared" si="40"/>
        <v>0</v>
      </c>
      <c r="AF56" s="7">
        <f t="shared" si="40"/>
        <v>0</v>
      </c>
      <c r="AG56" s="7">
        <f t="shared" si="40"/>
        <v>0</v>
      </c>
      <c r="AH56" s="7">
        <f t="shared" si="40"/>
        <v>0</v>
      </c>
      <c r="AI56" s="7">
        <f t="shared" si="40"/>
        <v>0</v>
      </c>
      <c r="AJ56" s="7">
        <f t="shared" si="40"/>
        <v>0</v>
      </c>
      <c r="AK56" s="7">
        <f t="shared" si="40"/>
        <v>0</v>
      </c>
      <c r="AL56" s="7">
        <f t="shared" si="40"/>
        <v>0</v>
      </c>
      <c r="AM56" s="7">
        <f t="shared" si="40"/>
        <v>0</v>
      </c>
      <c r="AN56" s="7">
        <f t="shared" si="40"/>
        <v>0</v>
      </c>
      <c r="AO56" s="7">
        <f t="shared" si="40"/>
        <v>0</v>
      </c>
      <c r="AP56" s="7">
        <f t="shared" si="40"/>
        <v>0</v>
      </c>
      <c r="AQ56" s="7">
        <f t="shared" si="40"/>
        <v>0</v>
      </c>
      <c r="AR56" s="7">
        <f t="shared" si="40"/>
        <v>0</v>
      </c>
      <c r="AS56" s="7">
        <f t="shared" si="40"/>
        <v>0</v>
      </c>
      <c r="AT56" s="7">
        <f t="shared" si="40"/>
        <v>1</v>
      </c>
      <c r="AU56" s="7">
        <f t="shared" si="40"/>
        <v>0</v>
      </c>
      <c r="AV56" s="7">
        <f t="shared" si="40"/>
        <v>0</v>
      </c>
      <c r="AW56" s="7">
        <f t="shared" si="40"/>
        <v>0</v>
      </c>
      <c r="AX56" s="7">
        <f t="shared" si="40"/>
        <v>1</v>
      </c>
      <c r="AY56" s="7">
        <f t="shared" si="40"/>
        <v>0</v>
      </c>
      <c r="AZ56" s="7">
        <f t="shared" si="40"/>
        <v>0</v>
      </c>
      <c r="BA56" s="7">
        <f t="shared" si="40"/>
        <v>0</v>
      </c>
      <c r="BB56" s="7">
        <f t="shared" si="40"/>
        <v>0</v>
      </c>
      <c r="BC56" s="7">
        <f t="shared" si="40"/>
        <v>0</v>
      </c>
      <c r="BD56" s="7">
        <f t="shared" si="40"/>
        <v>0</v>
      </c>
      <c r="BE56" s="7">
        <f t="shared" si="40"/>
        <v>0</v>
      </c>
      <c r="BF56" s="7">
        <f t="shared" si="40"/>
        <v>0</v>
      </c>
      <c r="BG56" s="7">
        <f t="shared" si="40"/>
        <v>0</v>
      </c>
      <c r="BH56" s="7">
        <f t="shared" si="40"/>
        <v>0</v>
      </c>
      <c r="BI56" s="7">
        <f t="shared" si="40"/>
        <v>0</v>
      </c>
      <c r="BJ56" s="7">
        <f t="shared" si="40"/>
        <v>0</v>
      </c>
      <c r="BK56" s="7">
        <f t="shared" si="40"/>
        <v>0</v>
      </c>
      <c r="BL56" s="7">
        <f t="shared" si="40"/>
        <v>0</v>
      </c>
      <c r="BM56" s="7">
        <f t="shared" si="40"/>
        <v>0</v>
      </c>
      <c r="BN56" s="7">
        <f t="shared" si="40"/>
        <v>0</v>
      </c>
      <c r="BO56" s="7">
        <f t="shared" si="40"/>
        <v>0</v>
      </c>
      <c r="BP56" s="7">
        <f t="shared" si="40"/>
        <v>0</v>
      </c>
      <c r="BQ56" s="7">
        <f t="shared" si="40"/>
        <v>0</v>
      </c>
      <c r="BR56" s="7">
        <f t="shared" si="40"/>
        <v>0</v>
      </c>
      <c r="BS56" s="7">
        <f t="shared" si="40"/>
        <v>0</v>
      </c>
      <c r="BT56" s="7">
        <f t="shared" si="40"/>
        <v>0</v>
      </c>
      <c r="BU56" s="7">
        <f t="shared" si="40"/>
        <v>0</v>
      </c>
      <c r="BV56" s="7">
        <f t="shared" si="40"/>
        <v>0</v>
      </c>
      <c r="BW56" s="7">
        <f t="shared" si="40"/>
        <v>0</v>
      </c>
      <c r="BX56" s="7">
        <f t="shared" si="40"/>
        <v>0</v>
      </c>
      <c r="BY56" s="7">
        <f t="shared" si="40"/>
        <v>0</v>
      </c>
      <c r="BZ56" s="7">
        <f t="shared" si="40"/>
        <v>0</v>
      </c>
      <c r="CA56" s="7">
        <f t="shared" si="40"/>
        <v>0</v>
      </c>
      <c r="CB56" s="7">
        <f t="shared" si="40"/>
        <v>0</v>
      </c>
      <c r="CC56" s="7">
        <f t="shared" si="40"/>
        <v>0</v>
      </c>
      <c r="CD56" s="7">
        <f t="shared" si="40"/>
        <v>0</v>
      </c>
      <c r="CE56" s="7">
        <f t="shared" si="40"/>
        <v>0</v>
      </c>
      <c r="CF56" s="7">
        <f t="shared" si="39"/>
        <v>0</v>
      </c>
      <c r="CG56" s="7">
        <f t="shared" si="39"/>
        <v>0</v>
      </c>
      <c r="CH56" s="7">
        <f t="shared" si="39"/>
        <v>0</v>
      </c>
      <c r="CI56" s="7">
        <f t="shared" si="39"/>
        <v>0</v>
      </c>
      <c r="CJ56" s="7">
        <f t="shared" si="39"/>
        <v>0</v>
      </c>
      <c r="CK56" s="7">
        <f t="shared" si="39"/>
        <v>0</v>
      </c>
      <c r="CL56" s="7">
        <f t="shared" si="39"/>
        <v>0</v>
      </c>
      <c r="CM56" s="7">
        <f t="shared" si="39"/>
        <v>0</v>
      </c>
      <c r="CN56" s="7">
        <f t="shared" si="39"/>
        <v>0</v>
      </c>
      <c r="CO56" s="7">
        <f t="shared" si="39"/>
        <v>0</v>
      </c>
      <c r="CP56" s="7">
        <f t="shared" si="39"/>
        <v>0</v>
      </c>
      <c r="CQ56" s="7">
        <f t="shared" si="39"/>
        <v>0</v>
      </c>
      <c r="CR56" s="7">
        <f t="shared" si="39"/>
        <v>0</v>
      </c>
      <c r="CS56" s="7">
        <f t="shared" si="39"/>
        <v>0</v>
      </c>
      <c r="CT56" s="7">
        <f t="shared" si="39"/>
        <v>0</v>
      </c>
      <c r="CU56" s="7">
        <f t="shared" si="39"/>
        <v>0</v>
      </c>
      <c r="CV56" s="7">
        <f t="shared" si="39"/>
        <v>0</v>
      </c>
      <c r="CW56" s="7">
        <f t="shared" si="39"/>
        <v>0</v>
      </c>
      <c r="CX56" s="7">
        <f t="shared" si="39"/>
        <v>0</v>
      </c>
      <c r="CY56" s="7">
        <f t="shared" si="39"/>
        <v>0</v>
      </c>
      <c r="CZ56" s="7">
        <f t="shared" si="39"/>
        <v>0</v>
      </c>
      <c r="DA56" s="7">
        <f t="shared" si="39"/>
        <v>0</v>
      </c>
      <c r="DB56" s="7">
        <f t="shared" si="39"/>
        <v>0</v>
      </c>
      <c r="DC56" s="7">
        <f t="shared" si="39"/>
        <v>0</v>
      </c>
      <c r="DD56" s="7">
        <f t="shared" si="39"/>
        <v>0</v>
      </c>
      <c r="DE56" s="7">
        <f t="shared" si="39"/>
        <v>0</v>
      </c>
      <c r="DF56" s="7">
        <f t="shared" si="39"/>
        <v>0</v>
      </c>
      <c r="DG56" s="7">
        <f t="shared" si="39"/>
        <v>0</v>
      </c>
      <c r="DH56" s="7">
        <f t="shared" si="39"/>
        <v>0</v>
      </c>
      <c r="DI56" s="7">
        <f t="shared" si="39"/>
        <v>0</v>
      </c>
      <c r="DJ56" s="7">
        <f t="shared" si="39"/>
        <v>0</v>
      </c>
      <c r="DK56" s="7">
        <f t="shared" si="39"/>
        <v>0</v>
      </c>
      <c r="DL56" s="7">
        <f t="shared" si="39"/>
        <v>0</v>
      </c>
      <c r="DM56" s="7">
        <f t="shared" si="39"/>
        <v>0</v>
      </c>
      <c r="DN56" s="7">
        <f t="shared" si="39"/>
        <v>0</v>
      </c>
      <c r="DO56" s="7">
        <f t="shared" si="39"/>
        <v>0</v>
      </c>
      <c r="DP56" s="7">
        <f t="shared" si="39"/>
        <v>0</v>
      </c>
      <c r="DQ56" s="7">
        <f t="shared" si="39"/>
        <v>0</v>
      </c>
      <c r="DR56" s="7">
        <f t="shared" si="39"/>
        <v>0</v>
      </c>
      <c r="DS56" s="7">
        <f t="shared" si="39"/>
        <v>0</v>
      </c>
      <c r="DT56" s="7">
        <f t="shared" si="39"/>
        <v>0</v>
      </c>
      <c r="DU56" s="7">
        <f t="shared" si="39"/>
        <v>0</v>
      </c>
      <c r="DV56" s="7">
        <f t="shared" si="39"/>
        <v>0</v>
      </c>
      <c r="DW56" s="7">
        <f t="shared" si="39"/>
        <v>0</v>
      </c>
      <c r="DX56" s="7">
        <f t="shared" si="39"/>
        <v>0</v>
      </c>
      <c r="DY56" s="7">
        <f t="shared" si="39"/>
        <v>0</v>
      </c>
      <c r="DZ56" s="7">
        <f t="shared" si="39"/>
        <v>0</v>
      </c>
      <c r="EA56" s="7">
        <f t="shared" si="39"/>
        <v>0</v>
      </c>
      <c r="EB56" s="7">
        <f t="shared" si="39"/>
        <v>0</v>
      </c>
      <c r="EC56" s="7">
        <f t="shared" si="39"/>
        <v>0</v>
      </c>
      <c r="ED56" s="7">
        <f t="shared" si="39"/>
        <v>0</v>
      </c>
      <c r="EE56" s="7">
        <f t="shared" si="39"/>
        <v>1</v>
      </c>
      <c r="EF56" s="7">
        <f t="shared" si="39"/>
        <v>0</v>
      </c>
      <c r="EG56" s="7">
        <f t="shared" si="39"/>
        <v>0</v>
      </c>
      <c r="EH56" s="7">
        <f t="shared" si="39"/>
        <v>0</v>
      </c>
      <c r="EI56" s="7">
        <f t="shared" si="39"/>
        <v>0</v>
      </c>
      <c r="EJ56" s="7">
        <f t="shared" si="39"/>
        <v>0</v>
      </c>
      <c r="EK56" s="7">
        <f t="shared" si="39"/>
        <v>0</v>
      </c>
      <c r="EL56" s="7">
        <f t="shared" si="39"/>
        <v>0</v>
      </c>
      <c r="EM56" s="7">
        <f t="shared" si="39"/>
        <v>0</v>
      </c>
      <c r="EN56" s="7">
        <f t="shared" si="39"/>
        <v>0</v>
      </c>
      <c r="EO56" s="7">
        <f t="shared" si="39"/>
        <v>0</v>
      </c>
      <c r="EP56" s="7">
        <f t="shared" si="39"/>
        <v>0</v>
      </c>
      <c r="EQ56" s="7">
        <f t="shared" si="38"/>
        <v>0</v>
      </c>
      <c r="ER56" s="7">
        <f t="shared" si="38"/>
        <v>0</v>
      </c>
    </row>
    <row r="57" spans="1:148" ht="16.5" customHeight="1" x14ac:dyDescent="0.25">
      <c r="A57" s="7">
        <v>95</v>
      </c>
      <c r="B57" s="11" t="s">
        <v>399</v>
      </c>
      <c r="C57" s="12" t="s">
        <v>398</v>
      </c>
      <c r="D57" s="23" t="s">
        <v>397</v>
      </c>
      <c r="E57" s="11" t="s">
        <v>396</v>
      </c>
      <c r="F57" s="11" t="s">
        <v>1041</v>
      </c>
      <c r="G57" s="11">
        <v>1</v>
      </c>
      <c r="H57" s="11">
        <v>2022</v>
      </c>
      <c r="I57" s="17" t="s">
        <v>928</v>
      </c>
      <c r="J57" s="7" t="str">
        <f>IF(OR(I57="",I57="NA"),"",HYPERLINK("./PDF/"&amp;I57&amp;".pdf","PDF"))</f>
        <v>PDF</v>
      </c>
      <c r="K57" s="9" t="s">
        <v>938</v>
      </c>
      <c r="L57" s="7">
        <v>1</v>
      </c>
      <c r="M57" s="7"/>
      <c r="N57" s="46" t="s">
        <v>1477</v>
      </c>
      <c r="O57" s="7" t="s">
        <v>1296</v>
      </c>
      <c r="P57" s="7"/>
      <c r="Q57" s="8">
        <v>1</v>
      </c>
      <c r="R57" s="5">
        <f t="shared" si="26"/>
        <v>10</v>
      </c>
      <c r="S57" s="7">
        <f t="shared" si="5"/>
        <v>0</v>
      </c>
      <c r="T57" s="7">
        <f t="shared" si="40"/>
        <v>0</v>
      </c>
      <c r="U57" s="7">
        <f t="shared" si="40"/>
        <v>0</v>
      </c>
      <c r="V57" s="7">
        <f t="shared" si="40"/>
        <v>0</v>
      </c>
      <c r="W57" s="7">
        <f t="shared" si="40"/>
        <v>0</v>
      </c>
      <c r="X57" s="7">
        <f t="shared" si="40"/>
        <v>0</v>
      </c>
      <c r="Y57" s="7">
        <f t="shared" si="40"/>
        <v>0</v>
      </c>
      <c r="Z57" s="7">
        <f t="shared" si="40"/>
        <v>0</v>
      </c>
      <c r="AA57" s="7">
        <f t="shared" si="40"/>
        <v>0</v>
      </c>
      <c r="AB57" s="7">
        <f t="shared" si="40"/>
        <v>0</v>
      </c>
      <c r="AC57" s="7">
        <f t="shared" si="40"/>
        <v>0</v>
      </c>
      <c r="AD57" s="7">
        <f t="shared" si="40"/>
        <v>0</v>
      </c>
      <c r="AE57" s="7">
        <f t="shared" si="40"/>
        <v>0</v>
      </c>
      <c r="AF57" s="7">
        <f t="shared" si="40"/>
        <v>0</v>
      </c>
      <c r="AG57" s="7">
        <f t="shared" si="40"/>
        <v>0</v>
      </c>
      <c r="AH57" s="7">
        <f t="shared" si="40"/>
        <v>0</v>
      </c>
      <c r="AI57" s="7">
        <f t="shared" si="40"/>
        <v>0</v>
      </c>
      <c r="AJ57" s="7">
        <f t="shared" si="40"/>
        <v>0</v>
      </c>
      <c r="AK57" s="7">
        <f t="shared" si="40"/>
        <v>0</v>
      </c>
      <c r="AL57" s="7">
        <f t="shared" si="40"/>
        <v>0</v>
      </c>
      <c r="AM57" s="7">
        <f t="shared" si="40"/>
        <v>0</v>
      </c>
      <c r="AN57" s="7">
        <f t="shared" si="40"/>
        <v>1</v>
      </c>
      <c r="AO57" s="7">
        <f t="shared" si="40"/>
        <v>0</v>
      </c>
      <c r="AP57" s="7">
        <f t="shared" si="40"/>
        <v>1</v>
      </c>
      <c r="AQ57" s="7">
        <f t="shared" si="40"/>
        <v>0</v>
      </c>
      <c r="AR57" s="7">
        <f t="shared" si="40"/>
        <v>0</v>
      </c>
      <c r="AS57" s="7">
        <f t="shared" si="40"/>
        <v>0</v>
      </c>
      <c r="AT57" s="7">
        <f t="shared" si="40"/>
        <v>1</v>
      </c>
      <c r="AU57" s="7">
        <f t="shared" si="40"/>
        <v>0</v>
      </c>
      <c r="AV57" s="7">
        <f t="shared" si="40"/>
        <v>0</v>
      </c>
      <c r="AW57" s="7">
        <f t="shared" si="40"/>
        <v>0</v>
      </c>
      <c r="AX57" s="7">
        <f t="shared" si="40"/>
        <v>0</v>
      </c>
      <c r="AY57" s="7">
        <f t="shared" si="40"/>
        <v>0</v>
      </c>
      <c r="AZ57" s="7">
        <f t="shared" si="40"/>
        <v>0</v>
      </c>
      <c r="BA57" s="7">
        <f t="shared" si="40"/>
        <v>0</v>
      </c>
      <c r="BB57" s="7">
        <f t="shared" si="40"/>
        <v>0</v>
      </c>
      <c r="BC57" s="7">
        <f t="shared" si="40"/>
        <v>0</v>
      </c>
      <c r="BD57" s="7">
        <f t="shared" si="40"/>
        <v>0</v>
      </c>
      <c r="BE57" s="7">
        <f t="shared" si="40"/>
        <v>0</v>
      </c>
      <c r="BF57" s="7">
        <f t="shared" si="40"/>
        <v>0</v>
      </c>
      <c r="BG57" s="7">
        <f t="shared" si="40"/>
        <v>0</v>
      </c>
      <c r="BH57" s="7">
        <f t="shared" si="40"/>
        <v>0</v>
      </c>
      <c r="BI57" s="7">
        <f t="shared" si="40"/>
        <v>0</v>
      </c>
      <c r="BJ57" s="7">
        <f t="shared" si="40"/>
        <v>0</v>
      </c>
      <c r="BK57" s="7">
        <f t="shared" si="40"/>
        <v>0</v>
      </c>
      <c r="BL57" s="7">
        <f t="shared" si="40"/>
        <v>0</v>
      </c>
      <c r="BM57" s="7">
        <f t="shared" si="40"/>
        <v>0</v>
      </c>
      <c r="BN57" s="7">
        <f t="shared" si="40"/>
        <v>0</v>
      </c>
      <c r="BO57" s="7">
        <f t="shared" si="40"/>
        <v>0</v>
      </c>
      <c r="BP57" s="7">
        <f t="shared" si="40"/>
        <v>0</v>
      </c>
      <c r="BQ57" s="7">
        <f t="shared" si="40"/>
        <v>0</v>
      </c>
      <c r="BR57" s="7">
        <f t="shared" si="40"/>
        <v>0</v>
      </c>
      <c r="BS57" s="7">
        <f t="shared" si="40"/>
        <v>0</v>
      </c>
      <c r="BT57" s="7">
        <f t="shared" si="40"/>
        <v>0</v>
      </c>
      <c r="BU57" s="7">
        <f t="shared" si="40"/>
        <v>0</v>
      </c>
      <c r="BV57" s="7">
        <f t="shared" si="40"/>
        <v>0</v>
      </c>
      <c r="BW57" s="7">
        <f t="shared" si="40"/>
        <v>0</v>
      </c>
      <c r="BX57" s="7">
        <f t="shared" si="40"/>
        <v>0</v>
      </c>
      <c r="BY57" s="7">
        <f t="shared" si="40"/>
        <v>0</v>
      </c>
      <c r="BZ57" s="7">
        <f t="shared" si="40"/>
        <v>0</v>
      </c>
      <c r="CA57" s="7">
        <f t="shared" si="40"/>
        <v>1</v>
      </c>
      <c r="CB57" s="7">
        <f t="shared" si="40"/>
        <v>1</v>
      </c>
      <c r="CC57" s="7">
        <f t="shared" si="40"/>
        <v>0</v>
      </c>
      <c r="CD57" s="7">
        <f t="shared" si="40"/>
        <v>0</v>
      </c>
      <c r="CE57" s="7">
        <f t="shared" si="40"/>
        <v>1</v>
      </c>
      <c r="CF57" s="7">
        <f t="shared" si="39"/>
        <v>1</v>
      </c>
      <c r="CG57" s="7">
        <f t="shared" si="39"/>
        <v>1</v>
      </c>
      <c r="CH57" s="7">
        <f t="shared" si="39"/>
        <v>0</v>
      </c>
      <c r="CI57" s="7">
        <f t="shared" si="39"/>
        <v>0</v>
      </c>
      <c r="CJ57" s="7">
        <f t="shared" si="39"/>
        <v>0</v>
      </c>
      <c r="CK57" s="7">
        <f t="shared" si="39"/>
        <v>0</v>
      </c>
      <c r="CL57" s="7">
        <f t="shared" si="39"/>
        <v>0</v>
      </c>
      <c r="CM57" s="7">
        <f t="shared" si="39"/>
        <v>0</v>
      </c>
      <c r="CN57" s="7">
        <f t="shared" si="39"/>
        <v>0</v>
      </c>
      <c r="CO57" s="7">
        <f t="shared" si="39"/>
        <v>0</v>
      </c>
      <c r="CP57" s="7">
        <f t="shared" si="39"/>
        <v>0</v>
      </c>
      <c r="CQ57" s="7">
        <f t="shared" si="39"/>
        <v>0</v>
      </c>
      <c r="CR57" s="7">
        <f t="shared" si="39"/>
        <v>0</v>
      </c>
      <c r="CS57" s="7">
        <f t="shared" si="39"/>
        <v>0</v>
      </c>
      <c r="CT57" s="7">
        <f t="shared" si="39"/>
        <v>0</v>
      </c>
      <c r="CU57" s="7">
        <f t="shared" si="39"/>
        <v>0</v>
      </c>
      <c r="CV57" s="7">
        <f t="shared" si="39"/>
        <v>0</v>
      </c>
      <c r="CW57" s="7">
        <f t="shared" si="39"/>
        <v>0</v>
      </c>
      <c r="CX57" s="7">
        <f t="shared" si="39"/>
        <v>0</v>
      </c>
      <c r="CY57" s="7">
        <f t="shared" si="39"/>
        <v>0</v>
      </c>
      <c r="CZ57" s="7">
        <f t="shared" si="39"/>
        <v>0</v>
      </c>
      <c r="DA57" s="7">
        <f t="shared" si="39"/>
        <v>0</v>
      </c>
      <c r="DB57" s="7">
        <f t="shared" si="39"/>
        <v>0</v>
      </c>
      <c r="DC57" s="7">
        <f t="shared" si="39"/>
        <v>0</v>
      </c>
      <c r="DD57" s="7">
        <f t="shared" si="39"/>
        <v>0</v>
      </c>
      <c r="DE57" s="7">
        <f t="shared" si="39"/>
        <v>0</v>
      </c>
      <c r="DF57" s="7">
        <f t="shared" si="39"/>
        <v>0</v>
      </c>
      <c r="DG57" s="7">
        <f t="shared" si="39"/>
        <v>0</v>
      </c>
      <c r="DH57" s="7">
        <f t="shared" si="39"/>
        <v>0</v>
      </c>
      <c r="DI57" s="7">
        <f t="shared" si="39"/>
        <v>0</v>
      </c>
      <c r="DJ57" s="7">
        <f t="shared" si="39"/>
        <v>0</v>
      </c>
      <c r="DK57" s="7">
        <f t="shared" si="39"/>
        <v>0</v>
      </c>
      <c r="DL57" s="7">
        <f t="shared" si="39"/>
        <v>0</v>
      </c>
      <c r="DM57" s="7">
        <f t="shared" si="39"/>
        <v>0</v>
      </c>
      <c r="DN57" s="7">
        <f t="shared" si="39"/>
        <v>0</v>
      </c>
      <c r="DO57" s="7">
        <f t="shared" si="39"/>
        <v>0</v>
      </c>
      <c r="DP57" s="7">
        <f t="shared" si="39"/>
        <v>0</v>
      </c>
      <c r="DQ57" s="7">
        <f t="shared" si="39"/>
        <v>1</v>
      </c>
      <c r="DR57" s="7">
        <f t="shared" si="39"/>
        <v>1</v>
      </c>
      <c r="DS57" s="7">
        <f t="shared" si="39"/>
        <v>0</v>
      </c>
      <c r="DT57" s="7">
        <f t="shared" si="39"/>
        <v>0</v>
      </c>
      <c r="DU57" s="7">
        <f t="shared" si="39"/>
        <v>0</v>
      </c>
      <c r="DV57" s="7">
        <f t="shared" si="39"/>
        <v>0</v>
      </c>
      <c r="DW57" s="7">
        <f t="shared" si="39"/>
        <v>0</v>
      </c>
      <c r="DX57" s="7">
        <f t="shared" si="39"/>
        <v>0</v>
      </c>
      <c r="DY57" s="7">
        <f t="shared" si="39"/>
        <v>0</v>
      </c>
      <c r="DZ57" s="7">
        <f t="shared" si="39"/>
        <v>0</v>
      </c>
      <c r="EA57" s="7">
        <f t="shared" si="39"/>
        <v>0</v>
      </c>
      <c r="EB57" s="7">
        <f t="shared" si="39"/>
        <v>0</v>
      </c>
      <c r="EC57" s="7">
        <f t="shared" si="39"/>
        <v>0</v>
      </c>
      <c r="ED57" s="7">
        <f t="shared" si="39"/>
        <v>0</v>
      </c>
      <c r="EE57" s="7">
        <f t="shared" si="39"/>
        <v>0</v>
      </c>
      <c r="EF57" s="7">
        <f t="shared" si="39"/>
        <v>0</v>
      </c>
      <c r="EG57" s="7">
        <f t="shared" si="39"/>
        <v>0</v>
      </c>
      <c r="EH57" s="7">
        <f t="shared" si="39"/>
        <v>0</v>
      </c>
      <c r="EI57" s="7">
        <f t="shared" si="39"/>
        <v>0</v>
      </c>
      <c r="EJ57" s="7">
        <f t="shared" si="39"/>
        <v>0</v>
      </c>
      <c r="EK57" s="7">
        <f t="shared" si="39"/>
        <v>0</v>
      </c>
      <c r="EL57" s="7">
        <f t="shared" si="39"/>
        <v>0</v>
      </c>
      <c r="EM57" s="7">
        <f t="shared" si="39"/>
        <v>0</v>
      </c>
      <c r="EN57" s="7">
        <f t="shared" si="39"/>
        <v>0</v>
      </c>
      <c r="EO57" s="7">
        <f t="shared" si="39"/>
        <v>0</v>
      </c>
      <c r="EP57" s="7">
        <f t="shared" si="39"/>
        <v>0</v>
      </c>
      <c r="EQ57" s="7">
        <f t="shared" si="38"/>
        <v>0</v>
      </c>
      <c r="ER57" s="7">
        <f t="shared" si="38"/>
        <v>0</v>
      </c>
    </row>
    <row r="58" spans="1:148" ht="16.5" customHeight="1" x14ac:dyDescent="0.25">
      <c r="A58" s="7">
        <v>127</v>
      </c>
      <c r="B58" s="11" t="s">
        <v>275</v>
      </c>
      <c r="C58" s="12" t="s">
        <v>274</v>
      </c>
      <c r="D58" s="23" t="s">
        <v>273</v>
      </c>
      <c r="E58" s="11" t="s">
        <v>272</v>
      </c>
      <c r="F58" s="11" t="s">
        <v>1039</v>
      </c>
      <c r="G58" s="11">
        <v>1</v>
      </c>
      <c r="H58" s="11">
        <v>2021</v>
      </c>
      <c r="I58" s="14" t="s">
        <v>890</v>
      </c>
      <c r="J58" s="7" t="str">
        <f>IF(OR(I58="",I58="NA"),"",HYPERLINK("./PDF/"&amp;I58&amp;".pdf","PDF"))</f>
        <v>PDF</v>
      </c>
      <c r="K58" s="9" t="s">
        <v>937</v>
      </c>
      <c r="L58" s="7">
        <v>1</v>
      </c>
      <c r="M58" s="37" t="s">
        <v>1188</v>
      </c>
      <c r="N58" s="43" t="s">
        <v>1189</v>
      </c>
      <c r="O58" s="37" t="s">
        <v>1190</v>
      </c>
      <c r="P58" s="37" t="s">
        <v>1191</v>
      </c>
      <c r="Q58" s="7">
        <v>1</v>
      </c>
      <c r="R58" s="5">
        <f t="shared" si="26"/>
        <v>7</v>
      </c>
      <c r="S58" s="7">
        <f t="shared" si="5"/>
        <v>0</v>
      </c>
      <c r="T58" s="7">
        <f t="shared" si="40"/>
        <v>0</v>
      </c>
      <c r="U58" s="7">
        <f t="shared" si="40"/>
        <v>0</v>
      </c>
      <c r="V58" s="7">
        <f t="shared" si="40"/>
        <v>0</v>
      </c>
      <c r="W58" s="7">
        <f t="shared" si="40"/>
        <v>0</v>
      </c>
      <c r="X58" s="7">
        <f t="shared" si="40"/>
        <v>0</v>
      </c>
      <c r="Y58" s="7">
        <f t="shared" si="40"/>
        <v>0</v>
      </c>
      <c r="Z58" s="7">
        <f t="shared" si="40"/>
        <v>0</v>
      </c>
      <c r="AA58" s="7">
        <f t="shared" si="40"/>
        <v>0</v>
      </c>
      <c r="AB58" s="7">
        <f t="shared" si="40"/>
        <v>0</v>
      </c>
      <c r="AC58" s="7">
        <f t="shared" si="40"/>
        <v>0</v>
      </c>
      <c r="AD58" s="7">
        <f t="shared" si="40"/>
        <v>0</v>
      </c>
      <c r="AE58" s="7">
        <f t="shared" si="40"/>
        <v>0</v>
      </c>
      <c r="AF58" s="7">
        <f t="shared" si="40"/>
        <v>0</v>
      </c>
      <c r="AG58" s="7">
        <f t="shared" si="40"/>
        <v>0</v>
      </c>
      <c r="AH58" s="7">
        <f t="shared" si="40"/>
        <v>0</v>
      </c>
      <c r="AI58" s="7">
        <f t="shared" si="40"/>
        <v>0</v>
      </c>
      <c r="AJ58" s="7">
        <f t="shared" si="40"/>
        <v>0</v>
      </c>
      <c r="AK58" s="7">
        <f t="shared" si="40"/>
        <v>0</v>
      </c>
      <c r="AL58" s="7">
        <f t="shared" si="40"/>
        <v>0</v>
      </c>
      <c r="AM58" s="7">
        <f t="shared" si="40"/>
        <v>0</v>
      </c>
      <c r="AN58" s="7">
        <f t="shared" si="40"/>
        <v>1</v>
      </c>
      <c r="AO58" s="7">
        <f t="shared" si="40"/>
        <v>0</v>
      </c>
      <c r="AP58" s="7">
        <f t="shared" si="40"/>
        <v>0</v>
      </c>
      <c r="AQ58" s="7">
        <f t="shared" si="40"/>
        <v>0</v>
      </c>
      <c r="AR58" s="7">
        <f t="shared" si="40"/>
        <v>0</v>
      </c>
      <c r="AS58" s="7">
        <f t="shared" si="40"/>
        <v>0</v>
      </c>
      <c r="AT58" s="7">
        <f t="shared" si="40"/>
        <v>0</v>
      </c>
      <c r="AU58" s="7">
        <f t="shared" si="40"/>
        <v>0</v>
      </c>
      <c r="AV58" s="7">
        <f t="shared" si="40"/>
        <v>0</v>
      </c>
      <c r="AW58" s="7">
        <f t="shared" si="40"/>
        <v>0</v>
      </c>
      <c r="AX58" s="7">
        <f t="shared" si="40"/>
        <v>0</v>
      </c>
      <c r="AY58" s="7">
        <f t="shared" si="40"/>
        <v>1</v>
      </c>
      <c r="AZ58" s="7">
        <f t="shared" si="40"/>
        <v>0</v>
      </c>
      <c r="BA58" s="7">
        <f t="shared" si="40"/>
        <v>0</v>
      </c>
      <c r="BB58" s="7">
        <f t="shared" si="40"/>
        <v>0</v>
      </c>
      <c r="BC58" s="7">
        <f t="shared" si="40"/>
        <v>0</v>
      </c>
      <c r="BD58" s="7">
        <f t="shared" si="40"/>
        <v>0</v>
      </c>
      <c r="BE58" s="7">
        <f t="shared" si="40"/>
        <v>0</v>
      </c>
      <c r="BF58" s="7">
        <f t="shared" si="40"/>
        <v>0</v>
      </c>
      <c r="BG58" s="7">
        <f t="shared" si="40"/>
        <v>0</v>
      </c>
      <c r="BH58" s="7">
        <f t="shared" si="40"/>
        <v>0</v>
      </c>
      <c r="BI58" s="7">
        <f t="shared" si="40"/>
        <v>0</v>
      </c>
      <c r="BJ58" s="7">
        <f t="shared" si="40"/>
        <v>0</v>
      </c>
      <c r="BK58" s="7">
        <f t="shared" si="40"/>
        <v>0</v>
      </c>
      <c r="BL58" s="7">
        <f t="shared" si="40"/>
        <v>0</v>
      </c>
      <c r="BM58" s="7">
        <f t="shared" si="40"/>
        <v>0</v>
      </c>
      <c r="BN58" s="7">
        <f t="shared" si="40"/>
        <v>0</v>
      </c>
      <c r="BO58" s="7">
        <f t="shared" si="40"/>
        <v>0</v>
      </c>
      <c r="BP58" s="7">
        <f t="shared" si="40"/>
        <v>0</v>
      </c>
      <c r="BQ58" s="7">
        <f t="shared" si="40"/>
        <v>0</v>
      </c>
      <c r="BR58" s="7">
        <f t="shared" si="40"/>
        <v>0</v>
      </c>
      <c r="BS58" s="7">
        <f t="shared" si="40"/>
        <v>0</v>
      </c>
      <c r="BT58" s="7">
        <f t="shared" si="40"/>
        <v>0</v>
      </c>
      <c r="BU58" s="7">
        <f t="shared" si="40"/>
        <v>0</v>
      </c>
      <c r="BV58" s="7">
        <f t="shared" si="40"/>
        <v>0</v>
      </c>
      <c r="BW58" s="7">
        <f t="shared" si="40"/>
        <v>0</v>
      </c>
      <c r="BX58" s="7">
        <f t="shared" si="40"/>
        <v>0</v>
      </c>
      <c r="BY58" s="7">
        <f t="shared" si="40"/>
        <v>0</v>
      </c>
      <c r="BZ58" s="7">
        <f t="shared" si="40"/>
        <v>0</v>
      </c>
      <c r="CA58" s="7">
        <f t="shared" si="40"/>
        <v>0</v>
      </c>
      <c r="CB58" s="7">
        <f t="shared" si="40"/>
        <v>0</v>
      </c>
      <c r="CC58" s="7">
        <f t="shared" si="40"/>
        <v>0</v>
      </c>
      <c r="CD58" s="7">
        <f t="shared" si="40"/>
        <v>0</v>
      </c>
      <c r="CE58" s="7">
        <f t="shared" si="40"/>
        <v>1</v>
      </c>
      <c r="CF58" s="7">
        <f t="shared" si="39"/>
        <v>1</v>
      </c>
      <c r="CG58" s="7">
        <f t="shared" si="39"/>
        <v>1</v>
      </c>
      <c r="CH58" s="7">
        <f t="shared" si="39"/>
        <v>0</v>
      </c>
      <c r="CI58" s="7">
        <f t="shared" si="39"/>
        <v>0</v>
      </c>
      <c r="CJ58" s="7">
        <f t="shared" si="39"/>
        <v>0</v>
      </c>
      <c r="CK58" s="7">
        <f t="shared" si="39"/>
        <v>0</v>
      </c>
      <c r="CL58" s="7">
        <f t="shared" si="39"/>
        <v>0</v>
      </c>
      <c r="CM58" s="7">
        <f t="shared" si="39"/>
        <v>0</v>
      </c>
      <c r="CN58" s="7">
        <f t="shared" si="39"/>
        <v>0</v>
      </c>
      <c r="CO58" s="7">
        <f t="shared" si="39"/>
        <v>0</v>
      </c>
      <c r="CP58" s="7">
        <f t="shared" si="39"/>
        <v>0</v>
      </c>
      <c r="CQ58" s="7">
        <f t="shared" si="39"/>
        <v>0</v>
      </c>
      <c r="CR58" s="7">
        <f t="shared" si="39"/>
        <v>0</v>
      </c>
      <c r="CS58" s="7">
        <f t="shared" si="39"/>
        <v>0</v>
      </c>
      <c r="CT58" s="7">
        <f t="shared" si="39"/>
        <v>0</v>
      </c>
      <c r="CU58" s="7">
        <f t="shared" si="39"/>
        <v>0</v>
      </c>
      <c r="CV58" s="7">
        <f t="shared" si="39"/>
        <v>0</v>
      </c>
      <c r="CW58" s="7">
        <f t="shared" si="39"/>
        <v>0</v>
      </c>
      <c r="CX58" s="7">
        <f t="shared" si="39"/>
        <v>0</v>
      </c>
      <c r="CY58" s="7">
        <f t="shared" si="39"/>
        <v>0</v>
      </c>
      <c r="CZ58" s="7">
        <f t="shared" si="39"/>
        <v>0</v>
      </c>
      <c r="DA58" s="7">
        <f t="shared" si="39"/>
        <v>1</v>
      </c>
      <c r="DB58" s="7">
        <f t="shared" si="39"/>
        <v>0</v>
      </c>
      <c r="DC58" s="7">
        <f t="shared" si="39"/>
        <v>0</v>
      </c>
      <c r="DD58" s="7">
        <f t="shared" si="39"/>
        <v>0</v>
      </c>
      <c r="DE58" s="7">
        <f t="shared" si="39"/>
        <v>0</v>
      </c>
      <c r="DF58" s="7">
        <f t="shared" si="39"/>
        <v>0</v>
      </c>
      <c r="DG58" s="7">
        <f t="shared" si="39"/>
        <v>0</v>
      </c>
      <c r="DH58" s="7">
        <f t="shared" si="39"/>
        <v>0</v>
      </c>
      <c r="DI58" s="7">
        <f t="shared" si="39"/>
        <v>0</v>
      </c>
      <c r="DJ58" s="7">
        <f t="shared" si="39"/>
        <v>0</v>
      </c>
      <c r="DK58" s="7">
        <f t="shared" si="39"/>
        <v>0</v>
      </c>
      <c r="DL58" s="7">
        <f t="shared" si="39"/>
        <v>0</v>
      </c>
      <c r="DM58" s="7">
        <f t="shared" si="39"/>
        <v>0</v>
      </c>
      <c r="DN58" s="7">
        <f t="shared" si="39"/>
        <v>0</v>
      </c>
      <c r="DO58" s="7">
        <f t="shared" si="39"/>
        <v>0</v>
      </c>
      <c r="DP58" s="7">
        <f t="shared" si="39"/>
        <v>0</v>
      </c>
      <c r="DQ58" s="7">
        <f t="shared" si="39"/>
        <v>0</v>
      </c>
      <c r="DR58" s="7">
        <f t="shared" si="39"/>
        <v>0</v>
      </c>
      <c r="DS58" s="7">
        <f t="shared" si="39"/>
        <v>0</v>
      </c>
      <c r="DT58" s="7">
        <f t="shared" si="39"/>
        <v>0</v>
      </c>
      <c r="DU58" s="7">
        <f t="shared" si="39"/>
        <v>0</v>
      </c>
      <c r="DV58" s="7">
        <f t="shared" si="39"/>
        <v>0</v>
      </c>
      <c r="DW58" s="7">
        <f t="shared" si="39"/>
        <v>0</v>
      </c>
      <c r="DX58" s="7">
        <f t="shared" si="39"/>
        <v>0</v>
      </c>
      <c r="DY58" s="7">
        <f t="shared" si="39"/>
        <v>0</v>
      </c>
      <c r="DZ58" s="7">
        <f t="shared" si="39"/>
        <v>0</v>
      </c>
      <c r="EA58" s="7">
        <f t="shared" si="39"/>
        <v>0</v>
      </c>
      <c r="EB58" s="7">
        <f t="shared" si="39"/>
        <v>0</v>
      </c>
      <c r="EC58" s="7">
        <f t="shared" si="39"/>
        <v>1</v>
      </c>
      <c r="ED58" s="7">
        <f t="shared" si="39"/>
        <v>0</v>
      </c>
      <c r="EE58" s="7">
        <f t="shared" si="39"/>
        <v>0</v>
      </c>
      <c r="EF58" s="7">
        <f t="shared" si="39"/>
        <v>0</v>
      </c>
      <c r="EG58" s="7">
        <f t="shared" si="39"/>
        <v>0</v>
      </c>
      <c r="EH58" s="7">
        <f t="shared" si="39"/>
        <v>0</v>
      </c>
      <c r="EI58" s="7">
        <f t="shared" si="39"/>
        <v>0</v>
      </c>
      <c r="EJ58" s="7">
        <f t="shared" si="39"/>
        <v>0</v>
      </c>
      <c r="EK58" s="7">
        <f t="shared" si="39"/>
        <v>0</v>
      </c>
      <c r="EL58" s="7">
        <f t="shared" si="39"/>
        <v>0</v>
      </c>
      <c r="EM58" s="7">
        <f t="shared" si="39"/>
        <v>0</v>
      </c>
      <c r="EN58" s="7">
        <f t="shared" si="39"/>
        <v>0</v>
      </c>
      <c r="EO58" s="7">
        <f t="shared" si="39"/>
        <v>0</v>
      </c>
      <c r="EP58" s="7">
        <f t="shared" si="39"/>
        <v>0</v>
      </c>
      <c r="EQ58" s="7">
        <f t="shared" si="38"/>
        <v>0</v>
      </c>
      <c r="ER58" s="7">
        <f t="shared" si="38"/>
        <v>0</v>
      </c>
    </row>
    <row r="59" spans="1:148" ht="16.5" customHeight="1" x14ac:dyDescent="0.25">
      <c r="A59" s="7">
        <v>133</v>
      </c>
      <c r="B59" s="11" t="s">
        <v>252</v>
      </c>
      <c r="C59" s="12" t="s">
        <v>251</v>
      </c>
      <c r="D59" s="23" t="s">
        <v>250</v>
      </c>
      <c r="E59" s="11" t="s">
        <v>249</v>
      </c>
      <c r="F59" s="11" t="s">
        <v>1085</v>
      </c>
      <c r="G59" s="11">
        <v>1</v>
      </c>
      <c r="H59" s="11">
        <v>2021</v>
      </c>
      <c r="I59" s="14" t="s">
        <v>894</v>
      </c>
      <c r="J59" s="7" t="str">
        <f>IF(OR(I59="",I59="NA"),"",HYPERLINK("./PDF/"&amp;I59&amp;".pdf","PDF"))</f>
        <v>PDF</v>
      </c>
      <c r="K59" s="9" t="s">
        <v>937</v>
      </c>
      <c r="L59" s="7">
        <v>1</v>
      </c>
      <c r="M59" s="37" t="s">
        <v>1202</v>
      </c>
      <c r="N59" s="43" t="s">
        <v>1203</v>
      </c>
      <c r="O59" s="37" t="s">
        <v>1204</v>
      </c>
      <c r="P59" s="37" t="s">
        <v>1205</v>
      </c>
      <c r="Q59" s="7">
        <v>1</v>
      </c>
      <c r="R59" s="5">
        <f t="shared" si="26"/>
        <v>8</v>
      </c>
      <c r="S59" s="7">
        <f t="shared" si="5"/>
        <v>0</v>
      </c>
      <c r="T59" s="7">
        <f t="shared" si="40"/>
        <v>0</v>
      </c>
      <c r="U59" s="7">
        <f t="shared" si="40"/>
        <v>0</v>
      </c>
      <c r="V59" s="7">
        <f t="shared" si="40"/>
        <v>0</v>
      </c>
      <c r="W59" s="7">
        <f t="shared" si="40"/>
        <v>1</v>
      </c>
      <c r="X59" s="7">
        <f t="shared" si="40"/>
        <v>0</v>
      </c>
      <c r="Y59" s="7">
        <f t="shared" si="40"/>
        <v>0</v>
      </c>
      <c r="Z59" s="7">
        <f t="shared" si="40"/>
        <v>0</v>
      </c>
      <c r="AA59" s="7">
        <f t="shared" si="40"/>
        <v>0</v>
      </c>
      <c r="AB59" s="7">
        <f t="shared" si="40"/>
        <v>0</v>
      </c>
      <c r="AC59" s="7">
        <f t="shared" si="40"/>
        <v>0</v>
      </c>
      <c r="AD59" s="7">
        <f t="shared" si="40"/>
        <v>0</v>
      </c>
      <c r="AE59" s="7">
        <f t="shared" si="40"/>
        <v>0</v>
      </c>
      <c r="AF59" s="7">
        <f t="shared" si="40"/>
        <v>0</v>
      </c>
      <c r="AG59" s="7">
        <f t="shared" si="40"/>
        <v>0</v>
      </c>
      <c r="AH59" s="7">
        <f t="shared" si="40"/>
        <v>0</v>
      </c>
      <c r="AI59" s="7">
        <f t="shared" si="40"/>
        <v>0</v>
      </c>
      <c r="AJ59" s="7">
        <f t="shared" si="40"/>
        <v>0</v>
      </c>
      <c r="AK59" s="7">
        <f t="shared" si="40"/>
        <v>0</v>
      </c>
      <c r="AL59" s="7">
        <f t="shared" si="40"/>
        <v>0</v>
      </c>
      <c r="AM59" s="7">
        <f t="shared" si="40"/>
        <v>0</v>
      </c>
      <c r="AN59" s="7">
        <f t="shared" si="40"/>
        <v>0</v>
      </c>
      <c r="AO59" s="7">
        <f t="shared" si="40"/>
        <v>0</v>
      </c>
      <c r="AP59" s="7">
        <f t="shared" si="40"/>
        <v>0</v>
      </c>
      <c r="AQ59" s="7">
        <f t="shared" si="40"/>
        <v>0</v>
      </c>
      <c r="AR59" s="7">
        <f t="shared" si="40"/>
        <v>0</v>
      </c>
      <c r="AS59" s="7">
        <f t="shared" si="40"/>
        <v>0</v>
      </c>
      <c r="AT59" s="7">
        <f t="shared" si="40"/>
        <v>1</v>
      </c>
      <c r="AU59" s="7">
        <f t="shared" si="40"/>
        <v>0</v>
      </c>
      <c r="AV59" s="7">
        <f t="shared" si="40"/>
        <v>0</v>
      </c>
      <c r="AW59" s="7">
        <f t="shared" si="40"/>
        <v>0</v>
      </c>
      <c r="AX59" s="7">
        <f t="shared" si="40"/>
        <v>0</v>
      </c>
      <c r="AY59" s="7">
        <f t="shared" si="40"/>
        <v>0</v>
      </c>
      <c r="AZ59" s="7">
        <f t="shared" si="40"/>
        <v>0</v>
      </c>
      <c r="BA59" s="7">
        <f t="shared" si="40"/>
        <v>0</v>
      </c>
      <c r="BB59" s="7">
        <f t="shared" si="40"/>
        <v>0</v>
      </c>
      <c r="BC59" s="7">
        <f t="shared" si="40"/>
        <v>0</v>
      </c>
      <c r="BD59" s="7">
        <f t="shared" si="40"/>
        <v>0</v>
      </c>
      <c r="BE59" s="7">
        <f t="shared" si="40"/>
        <v>0</v>
      </c>
      <c r="BF59" s="7">
        <f t="shared" si="40"/>
        <v>0</v>
      </c>
      <c r="BG59" s="7">
        <f t="shared" si="40"/>
        <v>0</v>
      </c>
      <c r="BH59" s="7">
        <f t="shared" si="40"/>
        <v>0</v>
      </c>
      <c r="BI59" s="7">
        <f t="shared" si="40"/>
        <v>0</v>
      </c>
      <c r="BJ59" s="7">
        <f t="shared" si="40"/>
        <v>0</v>
      </c>
      <c r="BK59" s="7">
        <f t="shared" si="40"/>
        <v>0</v>
      </c>
      <c r="BL59" s="7">
        <f t="shared" si="40"/>
        <v>0</v>
      </c>
      <c r="BM59" s="7">
        <f t="shared" si="40"/>
        <v>0</v>
      </c>
      <c r="BN59" s="7">
        <f t="shared" si="40"/>
        <v>0</v>
      </c>
      <c r="BO59" s="7">
        <f t="shared" si="40"/>
        <v>0</v>
      </c>
      <c r="BP59" s="7">
        <f t="shared" si="40"/>
        <v>0</v>
      </c>
      <c r="BQ59" s="7">
        <f t="shared" si="40"/>
        <v>0</v>
      </c>
      <c r="BR59" s="7">
        <f t="shared" si="40"/>
        <v>0</v>
      </c>
      <c r="BS59" s="7">
        <f t="shared" si="40"/>
        <v>0</v>
      </c>
      <c r="BT59" s="7">
        <f t="shared" si="40"/>
        <v>0</v>
      </c>
      <c r="BU59" s="7">
        <f t="shared" si="40"/>
        <v>0</v>
      </c>
      <c r="BV59" s="7">
        <f t="shared" si="40"/>
        <v>0</v>
      </c>
      <c r="BW59" s="7">
        <f t="shared" si="40"/>
        <v>0</v>
      </c>
      <c r="BX59" s="7">
        <f t="shared" si="40"/>
        <v>0</v>
      </c>
      <c r="BY59" s="7">
        <f t="shared" si="40"/>
        <v>0</v>
      </c>
      <c r="BZ59" s="7">
        <f t="shared" si="40"/>
        <v>0</v>
      </c>
      <c r="CA59" s="7">
        <f t="shared" si="40"/>
        <v>0</v>
      </c>
      <c r="CB59" s="7">
        <f t="shared" si="40"/>
        <v>0</v>
      </c>
      <c r="CC59" s="7">
        <f t="shared" si="40"/>
        <v>0</v>
      </c>
      <c r="CD59" s="7">
        <f t="shared" si="40"/>
        <v>0</v>
      </c>
      <c r="CE59" s="7">
        <f t="shared" ref="CE59:EP62" si="41">COUNTIF($N59,"*"&amp;TRIM(CE$1)&amp;"*")</f>
        <v>1</v>
      </c>
      <c r="CF59" s="7">
        <f t="shared" si="41"/>
        <v>1</v>
      </c>
      <c r="CG59" s="7">
        <f t="shared" si="41"/>
        <v>1</v>
      </c>
      <c r="CH59" s="7">
        <f t="shared" si="41"/>
        <v>0</v>
      </c>
      <c r="CI59" s="7">
        <f t="shared" si="41"/>
        <v>0</v>
      </c>
      <c r="CJ59" s="7">
        <f t="shared" si="41"/>
        <v>0</v>
      </c>
      <c r="CK59" s="7">
        <f t="shared" si="41"/>
        <v>0</v>
      </c>
      <c r="CL59" s="7">
        <f t="shared" si="41"/>
        <v>0</v>
      </c>
      <c r="CM59" s="7">
        <f t="shared" si="41"/>
        <v>0</v>
      </c>
      <c r="CN59" s="7">
        <f t="shared" si="41"/>
        <v>0</v>
      </c>
      <c r="CO59" s="7">
        <f t="shared" si="41"/>
        <v>0</v>
      </c>
      <c r="CP59" s="7">
        <f t="shared" si="41"/>
        <v>0</v>
      </c>
      <c r="CQ59" s="7">
        <f t="shared" si="41"/>
        <v>0</v>
      </c>
      <c r="CR59" s="7">
        <f t="shared" si="41"/>
        <v>0</v>
      </c>
      <c r="CS59" s="7">
        <f t="shared" si="41"/>
        <v>0</v>
      </c>
      <c r="CT59" s="7">
        <f t="shared" si="41"/>
        <v>0</v>
      </c>
      <c r="CU59" s="7">
        <f t="shared" si="41"/>
        <v>0</v>
      </c>
      <c r="CV59" s="7">
        <f t="shared" si="41"/>
        <v>0</v>
      </c>
      <c r="CW59" s="7">
        <f t="shared" si="41"/>
        <v>0</v>
      </c>
      <c r="CX59" s="7">
        <f t="shared" si="41"/>
        <v>1</v>
      </c>
      <c r="CY59" s="7">
        <f t="shared" si="41"/>
        <v>0</v>
      </c>
      <c r="CZ59" s="7">
        <f t="shared" si="41"/>
        <v>0</v>
      </c>
      <c r="DA59" s="7">
        <f t="shared" si="41"/>
        <v>0</v>
      </c>
      <c r="DB59" s="7">
        <f t="shared" si="41"/>
        <v>0</v>
      </c>
      <c r="DC59" s="7">
        <f t="shared" si="41"/>
        <v>0</v>
      </c>
      <c r="DD59" s="7">
        <f t="shared" si="41"/>
        <v>0</v>
      </c>
      <c r="DE59" s="7">
        <f t="shared" si="41"/>
        <v>0</v>
      </c>
      <c r="DF59" s="7">
        <f t="shared" si="41"/>
        <v>0</v>
      </c>
      <c r="DG59" s="7">
        <f t="shared" si="41"/>
        <v>1</v>
      </c>
      <c r="DH59" s="7">
        <f t="shared" si="41"/>
        <v>1</v>
      </c>
      <c r="DI59" s="7">
        <f t="shared" si="41"/>
        <v>0</v>
      </c>
      <c r="DJ59" s="7">
        <f t="shared" si="41"/>
        <v>0</v>
      </c>
      <c r="DK59" s="7">
        <f t="shared" si="41"/>
        <v>0</v>
      </c>
      <c r="DL59" s="7">
        <f t="shared" si="41"/>
        <v>0</v>
      </c>
      <c r="DM59" s="7">
        <f t="shared" si="41"/>
        <v>0</v>
      </c>
      <c r="DN59" s="7">
        <f t="shared" si="41"/>
        <v>0</v>
      </c>
      <c r="DO59" s="7">
        <f t="shared" si="41"/>
        <v>0</v>
      </c>
      <c r="DP59" s="7">
        <f t="shared" si="41"/>
        <v>0</v>
      </c>
      <c r="DQ59" s="7">
        <f t="shared" si="41"/>
        <v>0</v>
      </c>
      <c r="DR59" s="7">
        <f t="shared" si="41"/>
        <v>0</v>
      </c>
      <c r="DS59" s="7">
        <f t="shared" si="41"/>
        <v>0</v>
      </c>
      <c r="DT59" s="7">
        <f t="shared" si="41"/>
        <v>0</v>
      </c>
      <c r="DU59" s="7">
        <f t="shared" si="41"/>
        <v>0</v>
      </c>
      <c r="DV59" s="7">
        <f t="shared" si="41"/>
        <v>0</v>
      </c>
      <c r="DW59" s="7">
        <f t="shared" si="41"/>
        <v>0</v>
      </c>
      <c r="DX59" s="7">
        <f t="shared" si="41"/>
        <v>0</v>
      </c>
      <c r="DY59" s="7">
        <f t="shared" si="41"/>
        <v>0</v>
      </c>
      <c r="DZ59" s="7">
        <f t="shared" si="41"/>
        <v>0</v>
      </c>
      <c r="EA59" s="7">
        <f t="shared" si="41"/>
        <v>0</v>
      </c>
      <c r="EB59" s="7">
        <f t="shared" si="41"/>
        <v>0</v>
      </c>
      <c r="EC59" s="7">
        <f t="shared" si="41"/>
        <v>0</v>
      </c>
      <c r="ED59" s="7">
        <f t="shared" si="41"/>
        <v>0</v>
      </c>
      <c r="EE59" s="7">
        <f t="shared" si="41"/>
        <v>0</v>
      </c>
      <c r="EF59" s="7">
        <f t="shared" si="41"/>
        <v>0</v>
      </c>
      <c r="EG59" s="7">
        <f t="shared" si="41"/>
        <v>0</v>
      </c>
      <c r="EH59" s="7">
        <f t="shared" si="41"/>
        <v>0</v>
      </c>
      <c r="EI59" s="7">
        <f t="shared" si="41"/>
        <v>0</v>
      </c>
      <c r="EJ59" s="7">
        <f t="shared" si="41"/>
        <v>0</v>
      </c>
      <c r="EK59" s="7">
        <f t="shared" si="41"/>
        <v>0</v>
      </c>
      <c r="EL59" s="7">
        <f t="shared" si="41"/>
        <v>0</v>
      </c>
      <c r="EM59" s="7">
        <f t="shared" si="41"/>
        <v>0</v>
      </c>
      <c r="EN59" s="7">
        <f t="shared" si="41"/>
        <v>0</v>
      </c>
      <c r="EO59" s="7">
        <f t="shared" si="41"/>
        <v>0</v>
      </c>
      <c r="EP59" s="7">
        <f t="shared" si="41"/>
        <v>0</v>
      </c>
      <c r="EQ59" s="7">
        <f t="shared" si="38"/>
        <v>0</v>
      </c>
      <c r="ER59" s="7">
        <f t="shared" si="38"/>
        <v>0</v>
      </c>
    </row>
    <row r="60" spans="1:148" ht="16.5" customHeight="1" x14ac:dyDescent="0.25">
      <c r="A60" s="7">
        <v>141</v>
      </c>
      <c r="B60" s="11" t="s">
        <v>221</v>
      </c>
      <c r="C60" s="12" t="s">
        <v>220</v>
      </c>
      <c r="D60" s="23" t="s">
        <v>219</v>
      </c>
      <c r="E60" s="11" t="s">
        <v>218</v>
      </c>
      <c r="F60" s="11" t="s">
        <v>1062</v>
      </c>
      <c r="G60" s="11">
        <v>1</v>
      </c>
      <c r="H60" s="11">
        <v>2020</v>
      </c>
      <c r="I60" s="14" t="s">
        <v>899</v>
      </c>
      <c r="J60" s="7" t="str">
        <f>IF(OR(I60="",I60="NA"),"",HYPERLINK("./PDF/"&amp;I60&amp;".pdf","PDF"))</f>
        <v>PDF</v>
      </c>
      <c r="K60" s="9" t="s">
        <v>937</v>
      </c>
      <c r="L60" s="7">
        <v>1</v>
      </c>
      <c r="M60" s="37" t="s">
        <v>1212</v>
      </c>
      <c r="N60" s="43" t="s">
        <v>1213</v>
      </c>
      <c r="O60" s="9" t="s">
        <v>1207</v>
      </c>
      <c r="P60" s="37" t="s">
        <v>1214</v>
      </c>
      <c r="Q60" s="7">
        <v>1</v>
      </c>
      <c r="R60" s="5">
        <f t="shared" si="26"/>
        <v>5</v>
      </c>
      <c r="S60" s="7">
        <f t="shared" si="5"/>
        <v>0</v>
      </c>
      <c r="T60" s="7">
        <f t="shared" ref="T60:CE63" si="42">COUNTIF($N60,"*"&amp;TRIM(T$1)&amp;"*")</f>
        <v>0</v>
      </c>
      <c r="U60" s="7">
        <f t="shared" si="42"/>
        <v>0</v>
      </c>
      <c r="V60" s="7">
        <f t="shared" si="42"/>
        <v>0</v>
      </c>
      <c r="W60" s="7">
        <f t="shared" si="42"/>
        <v>0</v>
      </c>
      <c r="X60" s="7">
        <f t="shared" si="42"/>
        <v>0</v>
      </c>
      <c r="Y60" s="7">
        <f t="shared" si="42"/>
        <v>0</v>
      </c>
      <c r="Z60" s="7">
        <f t="shared" si="42"/>
        <v>0</v>
      </c>
      <c r="AA60" s="7">
        <f t="shared" si="42"/>
        <v>0</v>
      </c>
      <c r="AB60" s="7">
        <f t="shared" si="42"/>
        <v>0</v>
      </c>
      <c r="AC60" s="7">
        <f t="shared" si="42"/>
        <v>0</v>
      </c>
      <c r="AD60" s="7">
        <f t="shared" si="42"/>
        <v>0</v>
      </c>
      <c r="AE60" s="7">
        <f t="shared" si="42"/>
        <v>0</v>
      </c>
      <c r="AF60" s="7">
        <f t="shared" si="42"/>
        <v>0</v>
      </c>
      <c r="AG60" s="7">
        <f t="shared" si="42"/>
        <v>0</v>
      </c>
      <c r="AH60" s="7">
        <f t="shared" si="42"/>
        <v>0</v>
      </c>
      <c r="AI60" s="7">
        <f t="shared" si="42"/>
        <v>0</v>
      </c>
      <c r="AJ60" s="7">
        <f t="shared" si="42"/>
        <v>0</v>
      </c>
      <c r="AK60" s="7">
        <f t="shared" si="42"/>
        <v>0</v>
      </c>
      <c r="AL60" s="7">
        <f t="shared" si="42"/>
        <v>0</v>
      </c>
      <c r="AM60" s="7">
        <f t="shared" si="42"/>
        <v>0</v>
      </c>
      <c r="AN60" s="7">
        <f t="shared" si="42"/>
        <v>0</v>
      </c>
      <c r="AO60" s="7">
        <f t="shared" si="42"/>
        <v>0</v>
      </c>
      <c r="AP60" s="7">
        <f t="shared" si="42"/>
        <v>0</v>
      </c>
      <c r="AQ60" s="7">
        <f t="shared" si="42"/>
        <v>0</v>
      </c>
      <c r="AR60" s="7">
        <f t="shared" si="42"/>
        <v>0</v>
      </c>
      <c r="AS60" s="7">
        <f t="shared" si="42"/>
        <v>0</v>
      </c>
      <c r="AT60" s="7">
        <f t="shared" si="42"/>
        <v>0</v>
      </c>
      <c r="AU60" s="7">
        <f t="shared" si="42"/>
        <v>0</v>
      </c>
      <c r="AV60" s="7">
        <f t="shared" si="42"/>
        <v>0</v>
      </c>
      <c r="AW60" s="7">
        <f t="shared" si="42"/>
        <v>0</v>
      </c>
      <c r="AX60" s="7">
        <f t="shared" si="42"/>
        <v>0</v>
      </c>
      <c r="AY60" s="7">
        <f t="shared" si="42"/>
        <v>0</v>
      </c>
      <c r="AZ60" s="7">
        <f t="shared" si="42"/>
        <v>1</v>
      </c>
      <c r="BA60" s="7">
        <f t="shared" si="42"/>
        <v>0</v>
      </c>
      <c r="BB60" s="7">
        <f t="shared" si="42"/>
        <v>0</v>
      </c>
      <c r="BC60" s="7">
        <f t="shared" si="42"/>
        <v>0</v>
      </c>
      <c r="BD60" s="7">
        <f t="shared" si="42"/>
        <v>0</v>
      </c>
      <c r="BE60" s="7">
        <f t="shared" si="42"/>
        <v>0</v>
      </c>
      <c r="BF60" s="7">
        <f t="shared" si="42"/>
        <v>0</v>
      </c>
      <c r="BG60" s="7">
        <f t="shared" si="42"/>
        <v>0</v>
      </c>
      <c r="BH60" s="7">
        <f t="shared" si="42"/>
        <v>0</v>
      </c>
      <c r="BI60" s="7">
        <f t="shared" si="42"/>
        <v>0</v>
      </c>
      <c r="BJ60" s="7">
        <f t="shared" si="42"/>
        <v>0</v>
      </c>
      <c r="BK60" s="7">
        <f t="shared" si="42"/>
        <v>0</v>
      </c>
      <c r="BL60" s="7">
        <f t="shared" si="42"/>
        <v>0</v>
      </c>
      <c r="BM60" s="7">
        <f t="shared" si="42"/>
        <v>0</v>
      </c>
      <c r="BN60" s="7">
        <f t="shared" si="42"/>
        <v>0</v>
      </c>
      <c r="BO60" s="7">
        <f t="shared" si="42"/>
        <v>0</v>
      </c>
      <c r="BP60" s="7">
        <f t="shared" si="42"/>
        <v>0</v>
      </c>
      <c r="BQ60" s="7">
        <f t="shared" si="42"/>
        <v>0</v>
      </c>
      <c r="BR60" s="7">
        <f t="shared" si="42"/>
        <v>0</v>
      </c>
      <c r="BS60" s="7">
        <f t="shared" si="42"/>
        <v>0</v>
      </c>
      <c r="BT60" s="7">
        <f t="shared" si="42"/>
        <v>0</v>
      </c>
      <c r="BU60" s="7">
        <f t="shared" si="42"/>
        <v>0</v>
      </c>
      <c r="BV60" s="7">
        <f t="shared" si="42"/>
        <v>1</v>
      </c>
      <c r="BW60" s="7">
        <f t="shared" si="42"/>
        <v>0</v>
      </c>
      <c r="BX60" s="7">
        <f t="shared" si="42"/>
        <v>0</v>
      </c>
      <c r="BY60" s="7">
        <f t="shared" si="42"/>
        <v>0</v>
      </c>
      <c r="BZ60" s="7">
        <f t="shared" si="42"/>
        <v>0</v>
      </c>
      <c r="CA60" s="7">
        <f t="shared" si="42"/>
        <v>0</v>
      </c>
      <c r="CB60" s="7">
        <f t="shared" si="42"/>
        <v>0</v>
      </c>
      <c r="CC60" s="7">
        <f t="shared" si="42"/>
        <v>0</v>
      </c>
      <c r="CD60" s="7">
        <f t="shared" si="42"/>
        <v>0</v>
      </c>
      <c r="CE60" s="7">
        <f t="shared" si="42"/>
        <v>0</v>
      </c>
      <c r="CF60" s="7">
        <f t="shared" si="41"/>
        <v>0</v>
      </c>
      <c r="CG60" s="7">
        <f t="shared" si="41"/>
        <v>0</v>
      </c>
      <c r="CH60" s="7">
        <f t="shared" si="41"/>
        <v>0</v>
      </c>
      <c r="CI60" s="7">
        <f t="shared" si="41"/>
        <v>0</v>
      </c>
      <c r="CJ60" s="7">
        <f t="shared" si="41"/>
        <v>0</v>
      </c>
      <c r="CK60" s="7">
        <f t="shared" si="41"/>
        <v>0</v>
      </c>
      <c r="CL60" s="7">
        <f t="shared" si="41"/>
        <v>0</v>
      </c>
      <c r="CM60" s="7">
        <f t="shared" si="41"/>
        <v>0</v>
      </c>
      <c r="CN60" s="7">
        <f t="shared" si="41"/>
        <v>0</v>
      </c>
      <c r="CO60" s="7">
        <f t="shared" si="41"/>
        <v>0</v>
      </c>
      <c r="CP60" s="7">
        <f t="shared" si="41"/>
        <v>0</v>
      </c>
      <c r="CQ60" s="7">
        <f t="shared" si="41"/>
        <v>0</v>
      </c>
      <c r="CR60" s="7">
        <f t="shared" si="41"/>
        <v>0</v>
      </c>
      <c r="CS60" s="7">
        <f t="shared" si="41"/>
        <v>0</v>
      </c>
      <c r="CT60" s="7">
        <f t="shared" si="41"/>
        <v>0</v>
      </c>
      <c r="CU60" s="7">
        <f t="shared" si="41"/>
        <v>0</v>
      </c>
      <c r="CV60" s="7">
        <f t="shared" si="41"/>
        <v>0</v>
      </c>
      <c r="CW60" s="7">
        <f t="shared" si="41"/>
        <v>0</v>
      </c>
      <c r="CX60" s="7">
        <f t="shared" si="41"/>
        <v>0</v>
      </c>
      <c r="CY60" s="7">
        <f t="shared" si="41"/>
        <v>0</v>
      </c>
      <c r="CZ60" s="7">
        <f t="shared" si="41"/>
        <v>0</v>
      </c>
      <c r="DA60" s="7">
        <f t="shared" si="41"/>
        <v>0</v>
      </c>
      <c r="DB60" s="7">
        <f t="shared" si="41"/>
        <v>0</v>
      </c>
      <c r="DC60" s="7">
        <f t="shared" si="41"/>
        <v>0</v>
      </c>
      <c r="DD60" s="7">
        <f t="shared" si="41"/>
        <v>0</v>
      </c>
      <c r="DE60" s="7">
        <f t="shared" si="41"/>
        <v>0</v>
      </c>
      <c r="DF60" s="7">
        <f t="shared" si="41"/>
        <v>0</v>
      </c>
      <c r="DG60" s="7">
        <f t="shared" si="41"/>
        <v>0</v>
      </c>
      <c r="DH60" s="7">
        <f t="shared" si="41"/>
        <v>0</v>
      </c>
      <c r="DI60" s="7">
        <f t="shared" si="41"/>
        <v>0</v>
      </c>
      <c r="DJ60" s="7">
        <f t="shared" si="41"/>
        <v>0</v>
      </c>
      <c r="DK60" s="7">
        <f t="shared" si="41"/>
        <v>0</v>
      </c>
      <c r="DL60" s="7">
        <f t="shared" si="41"/>
        <v>0</v>
      </c>
      <c r="DM60" s="7">
        <f t="shared" si="41"/>
        <v>0</v>
      </c>
      <c r="DN60" s="7">
        <f t="shared" si="41"/>
        <v>0</v>
      </c>
      <c r="DO60" s="7">
        <f t="shared" si="41"/>
        <v>0</v>
      </c>
      <c r="DP60" s="7">
        <f t="shared" si="41"/>
        <v>0</v>
      </c>
      <c r="DQ60" s="7">
        <f t="shared" si="41"/>
        <v>0</v>
      </c>
      <c r="DR60" s="7">
        <f t="shared" si="41"/>
        <v>0</v>
      </c>
      <c r="DS60" s="7">
        <f t="shared" si="41"/>
        <v>0</v>
      </c>
      <c r="DT60" s="7">
        <f t="shared" si="41"/>
        <v>0</v>
      </c>
      <c r="DU60" s="7">
        <f t="shared" si="41"/>
        <v>0</v>
      </c>
      <c r="DV60" s="7">
        <f t="shared" si="41"/>
        <v>0</v>
      </c>
      <c r="DW60" s="7">
        <f t="shared" si="41"/>
        <v>1</v>
      </c>
      <c r="DX60" s="7">
        <f t="shared" si="41"/>
        <v>0</v>
      </c>
      <c r="DY60" s="7">
        <f t="shared" si="41"/>
        <v>0</v>
      </c>
      <c r="DZ60" s="7">
        <f t="shared" si="41"/>
        <v>0</v>
      </c>
      <c r="EA60" s="7">
        <f t="shared" si="41"/>
        <v>1</v>
      </c>
      <c r="EB60" s="7">
        <f t="shared" si="41"/>
        <v>0</v>
      </c>
      <c r="EC60" s="7">
        <f t="shared" si="41"/>
        <v>0</v>
      </c>
      <c r="ED60" s="7">
        <f t="shared" si="41"/>
        <v>0</v>
      </c>
      <c r="EE60" s="7">
        <f t="shared" si="41"/>
        <v>0</v>
      </c>
      <c r="EF60" s="7">
        <f t="shared" si="41"/>
        <v>0</v>
      </c>
      <c r="EG60" s="7">
        <f t="shared" si="41"/>
        <v>0</v>
      </c>
      <c r="EH60" s="7">
        <f t="shared" si="41"/>
        <v>0</v>
      </c>
      <c r="EI60" s="7">
        <f t="shared" si="41"/>
        <v>0</v>
      </c>
      <c r="EJ60" s="7">
        <f t="shared" si="41"/>
        <v>1</v>
      </c>
      <c r="EK60" s="7">
        <f t="shared" si="41"/>
        <v>0</v>
      </c>
      <c r="EL60" s="7">
        <f t="shared" si="41"/>
        <v>0</v>
      </c>
      <c r="EM60" s="7">
        <f t="shared" si="41"/>
        <v>0</v>
      </c>
      <c r="EN60" s="7">
        <f t="shared" si="41"/>
        <v>0</v>
      </c>
      <c r="EO60" s="7">
        <f t="shared" si="41"/>
        <v>0</v>
      </c>
      <c r="EP60" s="7">
        <f t="shared" si="41"/>
        <v>0</v>
      </c>
      <c r="EQ60" s="7">
        <f t="shared" si="38"/>
        <v>0</v>
      </c>
      <c r="ER60" s="7">
        <f t="shared" si="38"/>
        <v>0</v>
      </c>
    </row>
    <row r="61" spans="1:148" ht="16.5" customHeight="1" x14ac:dyDescent="0.25">
      <c r="A61" s="7">
        <v>201</v>
      </c>
      <c r="B61" s="11" t="s">
        <v>1742</v>
      </c>
      <c r="C61" s="12" t="s">
        <v>1744</v>
      </c>
      <c r="D61" s="23" t="s">
        <v>1745</v>
      </c>
      <c r="E61" s="11" t="s">
        <v>1746</v>
      </c>
      <c r="F61" s="15" t="s">
        <v>1747</v>
      </c>
      <c r="G61" s="11">
        <v>1</v>
      </c>
      <c r="H61" s="11">
        <v>2024</v>
      </c>
      <c r="I61" s="55" t="s">
        <v>2285</v>
      </c>
      <c r="J61" s="7" t="s">
        <v>2274</v>
      </c>
      <c r="K61" s="9" t="s">
        <v>936</v>
      </c>
      <c r="L61" s="7">
        <v>1</v>
      </c>
      <c r="M61" s="37" t="s">
        <v>2278</v>
      </c>
      <c r="N61" s="43" t="s">
        <v>2286</v>
      </c>
      <c r="O61" s="37" t="s">
        <v>2279</v>
      </c>
      <c r="P61" s="37" t="s">
        <v>2280</v>
      </c>
      <c r="Q61" s="7"/>
      <c r="R61" s="5">
        <f t="shared" si="26"/>
        <v>4</v>
      </c>
      <c r="S61" s="7">
        <f t="shared" si="5"/>
        <v>0</v>
      </c>
      <c r="T61" s="7">
        <f t="shared" si="42"/>
        <v>0</v>
      </c>
      <c r="U61" s="7">
        <f t="shared" si="42"/>
        <v>0</v>
      </c>
      <c r="V61" s="7">
        <f t="shared" si="42"/>
        <v>0</v>
      </c>
      <c r="W61" s="7">
        <f t="shared" si="42"/>
        <v>0</v>
      </c>
      <c r="X61" s="7">
        <f t="shared" si="42"/>
        <v>0</v>
      </c>
      <c r="Y61" s="7">
        <f t="shared" si="42"/>
        <v>1</v>
      </c>
      <c r="Z61" s="7">
        <f t="shared" si="42"/>
        <v>0</v>
      </c>
      <c r="AA61" s="7">
        <f t="shared" si="42"/>
        <v>0</v>
      </c>
      <c r="AB61" s="7">
        <f t="shared" si="42"/>
        <v>0</v>
      </c>
      <c r="AC61" s="7">
        <f t="shared" si="42"/>
        <v>0</v>
      </c>
      <c r="AD61" s="7">
        <f t="shared" si="42"/>
        <v>0</v>
      </c>
      <c r="AE61" s="7">
        <f t="shared" si="42"/>
        <v>0</v>
      </c>
      <c r="AF61" s="7">
        <f t="shared" si="42"/>
        <v>0</v>
      </c>
      <c r="AG61" s="7">
        <f t="shared" si="42"/>
        <v>0</v>
      </c>
      <c r="AH61" s="7">
        <f t="shared" si="42"/>
        <v>0</v>
      </c>
      <c r="AI61" s="7">
        <f t="shared" si="42"/>
        <v>0</v>
      </c>
      <c r="AJ61" s="7">
        <f t="shared" si="42"/>
        <v>0</v>
      </c>
      <c r="AK61" s="7">
        <f t="shared" si="42"/>
        <v>0</v>
      </c>
      <c r="AL61" s="7">
        <f t="shared" si="42"/>
        <v>0</v>
      </c>
      <c r="AM61" s="7">
        <f t="shared" si="42"/>
        <v>0</v>
      </c>
      <c r="AN61" s="7">
        <f t="shared" si="42"/>
        <v>0</v>
      </c>
      <c r="AO61" s="7">
        <f t="shared" si="42"/>
        <v>0</v>
      </c>
      <c r="AP61" s="7">
        <f t="shared" si="42"/>
        <v>0</v>
      </c>
      <c r="AQ61" s="7">
        <f t="shared" si="42"/>
        <v>0</v>
      </c>
      <c r="AR61" s="7">
        <f t="shared" si="42"/>
        <v>0</v>
      </c>
      <c r="AS61" s="7">
        <f t="shared" si="42"/>
        <v>0</v>
      </c>
      <c r="AT61" s="7">
        <f t="shared" si="42"/>
        <v>1</v>
      </c>
      <c r="AU61" s="7">
        <f t="shared" si="42"/>
        <v>0</v>
      </c>
      <c r="AV61" s="7">
        <f t="shared" si="42"/>
        <v>0</v>
      </c>
      <c r="AW61" s="7">
        <f t="shared" si="42"/>
        <v>0</v>
      </c>
      <c r="AX61" s="7">
        <f t="shared" si="42"/>
        <v>0</v>
      </c>
      <c r="AY61" s="7">
        <f t="shared" si="42"/>
        <v>0</v>
      </c>
      <c r="AZ61" s="7">
        <f t="shared" si="42"/>
        <v>0</v>
      </c>
      <c r="BA61" s="7">
        <f t="shared" si="42"/>
        <v>0</v>
      </c>
      <c r="BB61" s="7">
        <f t="shared" si="42"/>
        <v>0</v>
      </c>
      <c r="BC61" s="7">
        <f t="shared" si="42"/>
        <v>0</v>
      </c>
      <c r="BD61" s="7">
        <f t="shared" si="42"/>
        <v>0</v>
      </c>
      <c r="BE61" s="7">
        <f t="shared" si="42"/>
        <v>0</v>
      </c>
      <c r="BF61" s="7">
        <f t="shared" si="42"/>
        <v>0</v>
      </c>
      <c r="BG61" s="7">
        <f t="shared" si="42"/>
        <v>0</v>
      </c>
      <c r="BH61" s="7">
        <f t="shared" si="42"/>
        <v>0</v>
      </c>
      <c r="BI61" s="7">
        <f t="shared" si="42"/>
        <v>0</v>
      </c>
      <c r="BJ61" s="7">
        <f t="shared" si="42"/>
        <v>0</v>
      </c>
      <c r="BK61" s="7">
        <f t="shared" si="42"/>
        <v>0</v>
      </c>
      <c r="BL61" s="7">
        <f t="shared" si="42"/>
        <v>0</v>
      </c>
      <c r="BM61" s="7">
        <f t="shared" si="42"/>
        <v>0</v>
      </c>
      <c r="BN61" s="7">
        <f t="shared" si="42"/>
        <v>0</v>
      </c>
      <c r="BO61" s="7">
        <f t="shared" si="42"/>
        <v>0</v>
      </c>
      <c r="BP61" s="7">
        <f t="shared" si="42"/>
        <v>0</v>
      </c>
      <c r="BQ61" s="7">
        <f t="shared" si="42"/>
        <v>0</v>
      </c>
      <c r="BR61" s="7">
        <f t="shared" si="42"/>
        <v>0</v>
      </c>
      <c r="BS61" s="7">
        <f t="shared" si="42"/>
        <v>0</v>
      </c>
      <c r="BT61" s="7">
        <f t="shared" si="42"/>
        <v>0</v>
      </c>
      <c r="BU61" s="7">
        <f t="shared" si="42"/>
        <v>0</v>
      </c>
      <c r="BV61" s="7">
        <f t="shared" si="42"/>
        <v>0</v>
      </c>
      <c r="BW61" s="7">
        <f t="shared" si="42"/>
        <v>0</v>
      </c>
      <c r="BX61" s="7">
        <f t="shared" si="42"/>
        <v>0</v>
      </c>
      <c r="BY61" s="7">
        <f t="shared" si="42"/>
        <v>0</v>
      </c>
      <c r="BZ61" s="7">
        <f t="shared" si="42"/>
        <v>0</v>
      </c>
      <c r="CA61" s="7">
        <f t="shared" si="42"/>
        <v>0</v>
      </c>
      <c r="CB61" s="7">
        <f t="shared" si="42"/>
        <v>0</v>
      </c>
      <c r="CC61" s="7">
        <f t="shared" si="42"/>
        <v>0</v>
      </c>
      <c r="CD61" s="7">
        <f t="shared" si="42"/>
        <v>0</v>
      </c>
      <c r="CE61" s="7">
        <f t="shared" si="42"/>
        <v>0</v>
      </c>
      <c r="CF61" s="7">
        <f t="shared" si="41"/>
        <v>0</v>
      </c>
      <c r="CG61" s="7">
        <f t="shared" si="41"/>
        <v>0</v>
      </c>
      <c r="CH61" s="7">
        <f t="shared" si="41"/>
        <v>0</v>
      </c>
      <c r="CI61" s="7">
        <f t="shared" si="41"/>
        <v>0</v>
      </c>
      <c r="CJ61" s="7">
        <f t="shared" si="41"/>
        <v>0</v>
      </c>
      <c r="CK61" s="7">
        <f t="shared" si="41"/>
        <v>0</v>
      </c>
      <c r="CL61" s="7">
        <f t="shared" si="41"/>
        <v>0</v>
      </c>
      <c r="CM61" s="7">
        <f t="shared" si="41"/>
        <v>0</v>
      </c>
      <c r="CN61" s="7">
        <f t="shared" si="41"/>
        <v>0</v>
      </c>
      <c r="CO61" s="7">
        <f t="shared" si="41"/>
        <v>0</v>
      </c>
      <c r="CP61" s="7">
        <f t="shared" si="41"/>
        <v>0</v>
      </c>
      <c r="CQ61" s="7">
        <f t="shared" si="41"/>
        <v>0</v>
      </c>
      <c r="CR61" s="7">
        <f t="shared" si="41"/>
        <v>0</v>
      </c>
      <c r="CS61" s="7">
        <f t="shared" si="41"/>
        <v>0</v>
      </c>
      <c r="CT61" s="7">
        <f t="shared" si="41"/>
        <v>0</v>
      </c>
      <c r="CU61" s="7">
        <f t="shared" si="41"/>
        <v>0</v>
      </c>
      <c r="CV61" s="7">
        <f t="shared" si="41"/>
        <v>0</v>
      </c>
      <c r="CW61" s="7">
        <f t="shared" si="41"/>
        <v>0</v>
      </c>
      <c r="CX61" s="7">
        <f t="shared" si="41"/>
        <v>0</v>
      </c>
      <c r="CY61" s="7">
        <f t="shared" si="41"/>
        <v>0</v>
      </c>
      <c r="CZ61" s="7">
        <f t="shared" si="41"/>
        <v>0</v>
      </c>
      <c r="DA61" s="7">
        <f t="shared" si="41"/>
        <v>0</v>
      </c>
      <c r="DB61" s="7">
        <f t="shared" si="41"/>
        <v>0</v>
      </c>
      <c r="DC61" s="7">
        <f t="shared" si="41"/>
        <v>0</v>
      </c>
      <c r="DD61" s="7">
        <f t="shared" si="41"/>
        <v>0</v>
      </c>
      <c r="DE61" s="7">
        <f t="shared" si="41"/>
        <v>0</v>
      </c>
      <c r="DF61" s="7">
        <f t="shared" si="41"/>
        <v>0</v>
      </c>
      <c r="DG61" s="7">
        <f t="shared" si="41"/>
        <v>0</v>
      </c>
      <c r="DH61" s="7">
        <f t="shared" si="41"/>
        <v>0</v>
      </c>
      <c r="DI61" s="7">
        <f t="shared" si="41"/>
        <v>0</v>
      </c>
      <c r="DJ61" s="7">
        <f t="shared" si="41"/>
        <v>0</v>
      </c>
      <c r="DK61" s="7">
        <f t="shared" si="41"/>
        <v>0</v>
      </c>
      <c r="DL61" s="7">
        <f t="shared" si="41"/>
        <v>0</v>
      </c>
      <c r="DM61" s="7">
        <f t="shared" si="41"/>
        <v>0</v>
      </c>
      <c r="DN61" s="7">
        <f t="shared" si="41"/>
        <v>0</v>
      </c>
      <c r="DO61" s="7">
        <f t="shared" si="41"/>
        <v>0</v>
      </c>
      <c r="DP61" s="7">
        <f t="shared" si="41"/>
        <v>0</v>
      </c>
      <c r="DQ61" s="7">
        <f t="shared" si="41"/>
        <v>1</v>
      </c>
      <c r="DR61" s="7">
        <f t="shared" si="41"/>
        <v>1</v>
      </c>
      <c r="DS61" s="7">
        <f t="shared" si="41"/>
        <v>0</v>
      </c>
      <c r="DT61" s="7">
        <f t="shared" si="41"/>
        <v>0</v>
      </c>
      <c r="DU61" s="7">
        <f t="shared" si="41"/>
        <v>0</v>
      </c>
      <c r="DV61" s="7">
        <f t="shared" si="41"/>
        <v>0</v>
      </c>
      <c r="DW61" s="7">
        <f t="shared" si="41"/>
        <v>0</v>
      </c>
      <c r="DX61" s="7">
        <f t="shared" si="41"/>
        <v>0</v>
      </c>
      <c r="DY61" s="7">
        <f t="shared" si="41"/>
        <v>0</v>
      </c>
      <c r="DZ61" s="7">
        <f t="shared" si="41"/>
        <v>0</v>
      </c>
      <c r="EA61" s="7">
        <f t="shared" si="41"/>
        <v>0</v>
      </c>
      <c r="EB61" s="7">
        <f t="shared" si="41"/>
        <v>0</v>
      </c>
      <c r="EC61" s="7">
        <f t="shared" si="41"/>
        <v>0</v>
      </c>
      <c r="ED61" s="7">
        <f t="shared" si="41"/>
        <v>0</v>
      </c>
      <c r="EE61" s="7">
        <f t="shared" si="41"/>
        <v>0</v>
      </c>
      <c r="EF61" s="7">
        <f t="shared" si="41"/>
        <v>0</v>
      </c>
      <c r="EG61" s="7">
        <f t="shared" si="41"/>
        <v>0</v>
      </c>
      <c r="EH61" s="7">
        <f t="shared" si="41"/>
        <v>0</v>
      </c>
      <c r="EI61" s="7">
        <f t="shared" si="41"/>
        <v>0</v>
      </c>
      <c r="EJ61" s="7">
        <f t="shared" si="41"/>
        <v>0</v>
      </c>
      <c r="EK61" s="7">
        <f t="shared" si="41"/>
        <v>0</v>
      </c>
      <c r="EL61" s="7">
        <f t="shared" si="41"/>
        <v>0</v>
      </c>
      <c r="EM61" s="7">
        <f t="shared" si="41"/>
        <v>0</v>
      </c>
      <c r="EN61" s="7">
        <f t="shared" si="41"/>
        <v>0</v>
      </c>
      <c r="EO61" s="7">
        <f t="shared" si="41"/>
        <v>0</v>
      </c>
      <c r="EP61" s="7">
        <f t="shared" si="41"/>
        <v>0</v>
      </c>
      <c r="EQ61" s="7">
        <f t="shared" si="38"/>
        <v>0</v>
      </c>
      <c r="ER61" s="7">
        <f t="shared" si="38"/>
        <v>0</v>
      </c>
    </row>
    <row r="62" spans="1:148" ht="16.5" customHeight="1" x14ac:dyDescent="0.25">
      <c r="A62" s="7">
        <v>66</v>
      </c>
      <c r="B62" s="11" t="s">
        <v>515</v>
      </c>
      <c r="C62" s="12" t="s">
        <v>514</v>
      </c>
      <c r="D62" s="23" t="s">
        <v>513</v>
      </c>
      <c r="E62" s="11" t="s">
        <v>512</v>
      </c>
      <c r="F62" s="11" t="s">
        <v>998</v>
      </c>
      <c r="G62" s="11">
        <v>1</v>
      </c>
      <c r="H62" s="11">
        <v>2023</v>
      </c>
      <c r="I62" s="14" t="s">
        <v>847</v>
      </c>
      <c r="J62" s="7" t="str">
        <f t="shared" ref="J62:J82" si="43">IF(OR(I62="",I62="NA"),"",HYPERLINK("./PDF/"&amp;I62&amp;".pdf","PDF"))</f>
        <v>PDF</v>
      </c>
      <c r="K62" s="9" t="s">
        <v>936</v>
      </c>
      <c r="L62" s="7">
        <v>1</v>
      </c>
      <c r="M62" s="36" t="s">
        <v>1146</v>
      </c>
      <c r="N62" s="44" t="s">
        <v>1164</v>
      </c>
      <c r="O62" s="36" t="s">
        <v>1173</v>
      </c>
      <c r="P62" s="36" t="s">
        <v>1184</v>
      </c>
      <c r="Q62" s="8">
        <v>1</v>
      </c>
      <c r="R62" s="5">
        <f t="shared" si="26"/>
        <v>6</v>
      </c>
      <c r="S62" s="7">
        <f t="shared" si="5"/>
        <v>0</v>
      </c>
      <c r="T62" s="7">
        <f t="shared" si="42"/>
        <v>0</v>
      </c>
      <c r="U62" s="7">
        <f t="shared" si="42"/>
        <v>1</v>
      </c>
      <c r="V62" s="7">
        <f t="shared" si="42"/>
        <v>0</v>
      </c>
      <c r="W62" s="7">
        <f t="shared" si="42"/>
        <v>0</v>
      </c>
      <c r="X62" s="7">
        <f t="shared" si="42"/>
        <v>0</v>
      </c>
      <c r="Y62" s="7">
        <f t="shared" si="42"/>
        <v>0</v>
      </c>
      <c r="Z62" s="7">
        <f t="shared" si="42"/>
        <v>0</v>
      </c>
      <c r="AA62" s="7">
        <f t="shared" si="42"/>
        <v>0</v>
      </c>
      <c r="AB62" s="7">
        <f t="shared" si="42"/>
        <v>0</v>
      </c>
      <c r="AC62" s="7">
        <f t="shared" si="42"/>
        <v>0</v>
      </c>
      <c r="AD62" s="7">
        <f t="shared" si="42"/>
        <v>0</v>
      </c>
      <c r="AE62" s="7">
        <f t="shared" si="42"/>
        <v>0</v>
      </c>
      <c r="AF62" s="7">
        <f t="shared" si="42"/>
        <v>0</v>
      </c>
      <c r="AG62" s="7">
        <f t="shared" si="42"/>
        <v>0</v>
      </c>
      <c r="AH62" s="7">
        <f t="shared" si="42"/>
        <v>0</v>
      </c>
      <c r="AI62" s="7">
        <f t="shared" si="42"/>
        <v>0</v>
      </c>
      <c r="AJ62" s="7">
        <f t="shared" si="42"/>
        <v>0</v>
      </c>
      <c r="AK62" s="7">
        <f t="shared" si="42"/>
        <v>0</v>
      </c>
      <c r="AL62" s="7">
        <f t="shared" si="42"/>
        <v>0</v>
      </c>
      <c r="AM62" s="7">
        <f t="shared" si="42"/>
        <v>0</v>
      </c>
      <c r="AN62" s="7">
        <f t="shared" si="42"/>
        <v>0</v>
      </c>
      <c r="AO62" s="7">
        <f t="shared" si="42"/>
        <v>0</v>
      </c>
      <c r="AP62" s="7">
        <f t="shared" si="42"/>
        <v>0</v>
      </c>
      <c r="AQ62" s="7">
        <f t="shared" si="42"/>
        <v>0</v>
      </c>
      <c r="AR62" s="7">
        <f t="shared" si="42"/>
        <v>0</v>
      </c>
      <c r="AS62" s="7">
        <f t="shared" si="42"/>
        <v>0</v>
      </c>
      <c r="AT62" s="7">
        <f t="shared" si="42"/>
        <v>0</v>
      </c>
      <c r="AU62" s="7">
        <f t="shared" si="42"/>
        <v>0</v>
      </c>
      <c r="AV62" s="7">
        <f t="shared" si="42"/>
        <v>0</v>
      </c>
      <c r="AW62" s="7">
        <f t="shared" si="42"/>
        <v>0</v>
      </c>
      <c r="AX62" s="7">
        <f t="shared" si="42"/>
        <v>0</v>
      </c>
      <c r="AY62" s="7">
        <f t="shared" si="42"/>
        <v>0</v>
      </c>
      <c r="AZ62" s="7">
        <f t="shared" si="42"/>
        <v>0</v>
      </c>
      <c r="BA62" s="7">
        <f t="shared" si="42"/>
        <v>0</v>
      </c>
      <c r="BB62" s="7">
        <f t="shared" si="42"/>
        <v>0</v>
      </c>
      <c r="BC62" s="7">
        <f t="shared" si="42"/>
        <v>0</v>
      </c>
      <c r="BD62" s="7">
        <f t="shared" si="42"/>
        <v>0</v>
      </c>
      <c r="BE62" s="7">
        <f t="shared" si="42"/>
        <v>0</v>
      </c>
      <c r="BF62" s="7">
        <f t="shared" si="42"/>
        <v>0</v>
      </c>
      <c r="BG62" s="7">
        <f t="shared" si="42"/>
        <v>0</v>
      </c>
      <c r="BH62" s="7">
        <f t="shared" si="42"/>
        <v>0</v>
      </c>
      <c r="BI62" s="7">
        <f t="shared" si="42"/>
        <v>0</v>
      </c>
      <c r="BJ62" s="7">
        <f t="shared" si="42"/>
        <v>0</v>
      </c>
      <c r="BK62" s="7">
        <f t="shared" si="42"/>
        <v>0</v>
      </c>
      <c r="BL62" s="7">
        <f t="shared" si="42"/>
        <v>0</v>
      </c>
      <c r="BM62" s="7">
        <f t="shared" si="42"/>
        <v>0</v>
      </c>
      <c r="BN62" s="7">
        <f t="shared" si="42"/>
        <v>0</v>
      </c>
      <c r="BO62" s="7">
        <f t="shared" si="42"/>
        <v>0</v>
      </c>
      <c r="BP62" s="7">
        <f t="shared" si="42"/>
        <v>0</v>
      </c>
      <c r="BQ62" s="7">
        <f t="shared" si="42"/>
        <v>0</v>
      </c>
      <c r="BR62" s="7">
        <f t="shared" si="42"/>
        <v>0</v>
      </c>
      <c r="BS62" s="7">
        <f t="shared" si="42"/>
        <v>0</v>
      </c>
      <c r="BT62" s="7">
        <f t="shared" si="42"/>
        <v>0</v>
      </c>
      <c r="BU62" s="7">
        <f t="shared" si="42"/>
        <v>0</v>
      </c>
      <c r="BV62" s="7">
        <f t="shared" si="42"/>
        <v>0</v>
      </c>
      <c r="BW62" s="7">
        <f t="shared" si="42"/>
        <v>0</v>
      </c>
      <c r="BX62" s="7">
        <f t="shared" si="42"/>
        <v>0</v>
      </c>
      <c r="BY62" s="7">
        <f t="shared" si="42"/>
        <v>0</v>
      </c>
      <c r="BZ62" s="7">
        <f t="shared" si="42"/>
        <v>0</v>
      </c>
      <c r="CA62" s="7">
        <f t="shared" si="42"/>
        <v>0</v>
      </c>
      <c r="CB62" s="7">
        <f t="shared" si="42"/>
        <v>0</v>
      </c>
      <c r="CC62" s="7">
        <f t="shared" si="42"/>
        <v>0</v>
      </c>
      <c r="CD62" s="7">
        <f t="shared" si="42"/>
        <v>0</v>
      </c>
      <c r="CE62" s="7">
        <f t="shared" si="42"/>
        <v>1</v>
      </c>
      <c r="CF62" s="7">
        <f t="shared" si="41"/>
        <v>1</v>
      </c>
      <c r="CG62" s="7">
        <f t="shared" si="41"/>
        <v>1</v>
      </c>
      <c r="CH62" s="7">
        <f t="shared" si="41"/>
        <v>0</v>
      </c>
      <c r="CI62" s="7">
        <f t="shared" si="41"/>
        <v>0</v>
      </c>
      <c r="CJ62" s="7">
        <f t="shared" si="41"/>
        <v>0</v>
      </c>
      <c r="CK62" s="7">
        <f t="shared" si="41"/>
        <v>0</v>
      </c>
      <c r="CL62" s="7">
        <f t="shared" si="41"/>
        <v>0</v>
      </c>
      <c r="CM62" s="7">
        <f t="shared" si="41"/>
        <v>0</v>
      </c>
      <c r="CN62" s="7">
        <f t="shared" si="41"/>
        <v>0</v>
      </c>
      <c r="CO62" s="7">
        <f t="shared" si="41"/>
        <v>0</v>
      </c>
      <c r="CP62" s="7">
        <f t="shared" si="41"/>
        <v>0</v>
      </c>
      <c r="CQ62" s="7">
        <f t="shared" si="41"/>
        <v>0</v>
      </c>
      <c r="CR62" s="7">
        <f t="shared" si="41"/>
        <v>0</v>
      </c>
      <c r="CS62" s="7">
        <f t="shared" si="41"/>
        <v>0</v>
      </c>
      <c r="CT62" s="7">
        <f t="shared" si="41"/>
        <v>0</v>
      </c>
      <c r="CU62" s="7">
        <f t="shared" si="41"/>
        <v>0</v>
      </c>
      <c r="CV62" s="7">
        <f t="shared" si="41"/>
        <v>0</v>
      </c>
      <c r="CW62" s="7">
        <f t="shared" si="41"/>
        <v>0</v>
      </c>
      <c r="CX62" s="7">
        <f t="shared" si="41"/>
        <v>0</v>
      </c>
      <c r="CY62" s="7">
        <f t="shared" si="41"/>
        <v>0</v>
      </c>
      <c r="CZ62" s="7">
        <f t="shared" si="41"/>
        <v>0</v>
      </c>
      <c r="DA62" s="7">
        <f t="shared" si="41"/>
        <v>1</v>
      </c>
      <c r="DB62" s="7">
        <f t="shared" si="41"/>
        <v>0</v>
      </c>
      <c r="DC62" s="7">
        <f t="shared" si="41"/>
        <v>0</v>
      </c>
      <c r="DD62" s="7">
        <f t="shared" si="41"/>
        <v>0</v>
      </c>
      <c r="DE62" s="7">
        <f t="shared" si="41"/>
        <v>0</v>
      </c>
      <c r="DF62" s="7">
        <f t="shared" si="41"/>
        <v>0</v>
      </c>
      <c r="DG62" s="7">
        <f t="shared" si="41"/>
        <v>0</v>
      </c>
      <c r="DH62" s="7">
        <f t="shared" si="41"/>
        <v>0</v>
      </c>
      <c r="DI62" s="7">
        <f t="shared" si="41"/>
        <v>0</v>
      </c>
      <c r="DJ62" s="7">
        <f t="shared" si="41"/>
        <v>0</v>
      </c>
      <c r="DK62" s="7">
        <f t="shared" si="41"/>
        <v>0</v>
      </c>
      <c r="DL62" s="7">
        <f t="shared" si="41"/>
        <v>0</v>
      </c>
      <c r="DM62" s="7">
        <f t="shared" si="41"/>
        <v>0</v>
      </c>
      <c r="DN62" s="7">
        <f t="shared" si="41"/>
        <v>0</v>
      </c>
      <c r="DO62" s="7">
        <f t="shared" si="41"/>
        <v>0</v>
      </c>
      <c r="DP62" s="7">
        <f t="shared" si="41"/>
        <v>1</v>
      </c>
      <c r="DQ62" s="7">
        <f t="shared" si="41"/>
        <v>0</v>
      </c>
      <c r="DR62" s="7">
        <f t="shared" si="41"/>
        <v>0</v>
      </c>
      <c r="DS62" s="7">
        <f t="shared" si="41"/>
        <v>0</v>
      </c>
      <c r="DT62" s="7">
        <f t="shared" si="41"/>
        <v>0</v>
      </c>
      <c r="DU62" s="7">
        <f t="shared" si="41"/>
        <v>0</v>
      </c>
      <c r="DV62" s="7">
        <f t="shared" si="41"/>
        <v>0</v>
      </c>
      <c r="DW62" s="7">
        <f t="shared" si="41"/>
        <v>0</v>
      </c>
      <c r="DX62" s="7">
        <f t="shared" si="41"/>
        <v>0</v>
      </c>
      <c r="DY62" s="7">
        <f t="shared" si="41"/>
        <v>0</v>
      </c>
      <c r="DZ62" s="7">
        <f t="shared" si="41"/>
        <v>0</v>
      </c>
      <c r="EA62" s="7">
        <f t="shared" si="41"/>
        <v>0</v>
      </c>
      <c r="EB62" s="7">
        <f t="shared" si="41"/>
        <v>0</v>
      </c>
      <c r="EC62" s="7">
        <f t="shared" si="41"/>
        <v>0</v>
      </c>
      <c r="ED62" s="7">
        <f t="shared" si="41"/>
        <v>0</v>
      </c>
      <c r="EE62" s="7">
        <f t="shared" si="41"/>
        <v>0</v>
      </c>
      <c r="EF62" s="7">
        <f t="shared" si="41"/>
        <v>0</v>
      </c>
      <c r="EG62" s="7">
        <f t="shared" si="41"/>
        <v>0</v>
      </c>
      <c r="EH62" s="7">
        <f t="shared" si="41"/>
        <v>0</v>
      </c>
      <c r="EI62" s="7">
        <f t="shared" si="41"/>
        <v>0</v>
      </c>
      <c r="EJ62" s="7">
        <f t="shared" si="41"/>
        <v>0</v>
      </c>
      <c r="EK62" s="7">
        <f t="shared" si="41"/>
        <v>0</v>
      </c>
      <c r="EL62" s="7">
        <f t="shared" si="41"/>
        <v>0</v>
      </c>
      <c r="EM62" s="7">
        <f t="shared" si="41"/>
        <v>0</v>
      </c>
      <c r="EN62" s="7">
        <f t="shared" si="41"/>
        <v>0</v>
      </c>
      <c r="EO62" s="7">
        <f t="shared" si="41"/>
        <v>0</v>
      </c>
      <c r="EP62" s="7">
        <f t="shared" si="41"/>
        <v>0</v>
      </c>
      <c r="EQ62" s="7">
        <f t="shared" si="38"/>
        <v>0</v>
      </c>
      <c r="ER62" s="7">
        <f t="shared" si="38"/>
        <v>0</v>
      </c>
    </row>
    <row r="63" spans="1:148" ht="16.5" customHeight="1" x14ac:dyDescent="0.25">
      <c r="A63" s="7">
        <v>41</v>
      </c>
      <c r="B63" s="11" t="s">
        <v>614</v>
      </c>
      <c r="C63" s="12" t="s">
        <v>613</v>
      </c>
      <c r="D63" s="23" t="s">
        <v>612</v>
      </c>
      <c r="E63" s="11" t="s">
        <v>611</v>
      </c>
      <c r="F63" s="11" t="s">
        <v>983</v>
      </c>
      <c r="G63" s="11">
        <v>1</v>
      </c>
      <c r="H63" s="11">
        <v>2024</v>
      </c>
      <c r="I63" s="14" t="s">
        <v>827</v>
      </c>
      <c r="J63" s="7" t="str">
        <f t="shared" si="43"/>
        <v>PDF</v>
      </c>
      <c r="K63" s="9" t="s">
        <v>936</v>
      </c>
      <c r="L63" s="7">
        <v>1</v>
      </c>
      <c r="M63" s="36" t="s">
        <v>1122</v>
      </c>
      <c r="N63" s="44" t="s">
        <v>1123</v>
      </c>
      <c r="O63" s="36" t="s">
        <v>1124</v>
      </c>
      <c r="P63" s="36" t="s">
        <v>1125</v>
      </c>
      <c r="Q63" s="8">
        <v>1</v>
      </c>
      <c r="R63" s="5">
        <f t="shared" si="26"/>
        <v>7</v>
      </c>
      <c r="S63" s="7">
        <f t="shared" si="5"/>
        <v>0</v>
      </c>
      <c r="T63" s="7">
        <f t="shared" si="42"/>
        <v>0</v>
      </c>
      <c r="U63" s="7">
        <f t="shared" si="42"/>
        <v>0</v>
      </c>
      <c r="V63" s="7">
        <f t="shared" si="42"/>
        <v>0</v>
      </c>
      <c r="W63" s="7">
        <f t="shared" si="42"/>
        <v>0</v>
      </c>
      <c r="X63" s="7">
        <f t="shared" si="42"/>
        <v>0</v>
      </c>
      <c r="Y63" s="7">
        <f t="shared" si="42"/>
        <v>0</v>
      </c>
      <c r="Z63" s="7">
        <f t="shared" si="42"/>
        <v>0</v>
      </c>
      <c r="AA63" s="7">
        <f t="shared" si="42"/>
        <v>0</v>
      </c>
      <c r="AB63" s="7">
        <f t="shared" si="42"/>
        <v>0</v>
      </c>
      <c r="AC63" s="7">
        <f t="shared" si="42"/>
        <v>0</v>
      </c>
      <c r="AD63" s="7">
        <f t="shared" si="42"/>
        <v>0</v>
      </c>
      <c r="AE63" s="7">
        <f t="shared" si="42"/>
        <v>0</v>
      </c>
      <c r="AF63" s="7">
        <f t="shared" si="42"/>
        <v>0</v>
      </c>
      <c r="AG63" s="7">
        <f t="shared" si="42"/>
        <v>0</v>
      </c>
      <c r="AH63" s="7">
        <f t="shared" si="42"/>
        <v>0</v>
      </c>
      <c r="AI63" s="7">
        <f t="shared" si="42"/>
        <v>0</v>
      </c>
      <c r="AJ63" s="7">
        <f t="shared" si="42"/>
        <v>0</v>
      </c>
      <c r="AK63" s="7">
        <f t="shared" si="42"/>
        <v>0</v>
      </c>
      <c r="AL63" s="7">
        <f t="shared" si="42"/>
        <v>0</v>
      </c>
      <c r="AM63" s="7">
        <f t="shared" si="42"/>
        <v>0</v>
      </c>
      <c r="AN63" s="7">
        <f t="shared" si="42"/>
        <v>0</v>
      </c>
      <c r="AO63" s="7">
        <f t="shared" si="42"/>
        <v>0</v>
      </c>
      <c r="AP63" s="7">
        <f t="shared" si="42"/>
        <v>0</v>
      </c>
      <c r="AQ63" s="7">
        <f t="shared" si="42"/>
        <v>0</v>
      </c>
      <c r="AR63" s="7">
        <f t="shared" si="42"/>
        <v>0</v>
      </c>
      <c r="AS63" s="7">
        <f t="shared" si="42"/>
        <v>0</v>
      </c>
      <c r="AT63" s="7">
        <f t="shared" si="42"/>
        <v>1</v>
      </c>
      <c r="AU63" s="7">
        <f t="shared" si="42"/>
        <v>0</v>
      </c>
      <c r="AV63" s="7">
        <f t="shared" si="42"/>
        <v>0</v>
      </c>
      <c r="AW63" s="7">
        <f t="shared" si="42"/>
        <v>0</v>
      </c>
      <c r="AX63" s="7">
        <f t="shared" si="42"/>
        <v>0</v>
      </c>
      <c r="AY63" s="7">
        <f t="shared" si="42"/>
        <v>0</v>
      </c>
      <c r="AZ63" s="7">
        <f t="shared" si="42"/>
        <v>0</v>
      </c>
      <c r="BA63" s="7">
        <f t="shared" si="42"/>
        <v>0</v>
      </c>
      <c r="BB63" s="7">
        <f t="shared" si="42"/>
        <v>0</v>
      </c>
      <c r="BC63" s="7">
        <f t="shared" si="42"/>
        <v>0</v>
      </c>
      <c r="BD63" s="7">
        <f t="shared" si="42"/>
        <v>0</v>
      </c>
      <c r="BE63" s="7">
        <f t="shared" si="42"/>
        <v>0</v>
      </c>
      <c r="BF63" s="7">
        <f t="shared" si="42"/>
        <v>0</v>
      </c>
      <c r="BG63" s="7">
        <f t="shared" si="42"/>
        <v>0</v>
      </c>
      <c r="BH63" s="7">
        <f t="shared" si="42"/>
        <v>0</v>
      </c>
      <c r="BI63" s="7">
        <f t="shared" si="42"/>
        <v>0</v>
      </c>
      <c r="BJ63" s="7">
        <f t="shared" si="42"/>
        <v>0</v>
      </c>
      <c r="BK63" s="7">
        <f t="shared" si="42"/>
        <v>0</v>
      </c>
      <c r="BL63" s="7">
        <f t="shared" si="42"/>
        <v>0</v>
      </c>
      <c r="BM63" s="7">
        <f t="shared" si="42"/>
        <v>0</v>
      </c>
      <c r="BN63" s="7">
        <f t="shared" si="42"/>
        <v>0</v>
      </c>
      <c r="BO63" s="7">
        <f t="shared" si="42"/>
        <v>0</v>
      </c>
      <c r="BP63" s="7">
        <f t="shared" si="42"/>
        <v>0</v>
      </c>
      <c r="BQ63" s="7">
        <f t="shared" si="42"/>
        <v>0</v>
      </c>
      <c r="BR63" s="7">
        <f t="shared" si="42"/>
        <v>0</v>
      </c>
      <c r="BS63" s="7">
        <f t="shared" si="42"/>
        <v>0</v>
      </c>
      <c r="BT63" s="7">
        <f t="shared" si="42"/>
        <v>0</v>
      </c>
      <c r="BU63" s="7">
        <f t="shared" si="42"/>
        <v>0</v>
      </c>
      <c r="BV63" s="7">
        <f t="shared" si="42"/>
        <v>0</v>
      </c>
      <c r="BW63" s="7">
        <f t="shared" si="42"/>
        <v>0</v>
      </c>
      <c r="BX63" s="7">
        <f t="shared" si="42"/>
        <v>0</v>
      </c>
      <c r="BY63" s="7">
        <f t="shared" si="42"/>
        <v>0</v>
      </c>
      <c r="BZ63" s="7">
        <f t="shared" si="42"/>
        <v>0</v>
      </c>
      <c r="CA63" s="7">
        <f t="shared" si="42"/>
        <v>1</v>
      </c>
      <c r="CB63" s="7">
        <f t="shared" si="42"/>
        <v>1</v>
      </c>
      <c r="CC63" s="7">
        <f t="shared" si="42"/>
        <v>0</v>
      </c>
      <c r="CD63" s="7">
        <f t="shared" si="42"/>
        <v>0</v>
      </c>
      <c r="CE63" s="7">
        <f t="shared" ref="CE63:EP67" si="44">COUNTIF($N63,"*"&amp;TRIM(CE$1)&amp;"*")</f>
        <v>0</v>
      </c>
      <c r="CF63" s="7">
        <f t="shared" si="44"/>
        <v>0</v>
      </c>
      <c r="CG63" s="7">
        <f t="shared" si="44"/>
        <v>0</v>
      </c>
      <c r="CH63" s="7">
        <f t="shared" si="44"/>
        <v>0</v>
      </c>
      <c r="CI63" s="7">
        <f t="shared" si="44"/>
        <v>0</v>
      </c>
      <c r="CJ63" s="7">
        <f t="shared" si="44"/>
        <v>0</v>
      </c>
      <c r="CK63" s="7">
        <f t="shared" si="44"/>
        <v>0</v>
      </c>
      <c r="CL63" s="7">
        <f t="shared" si="44"/>
        <v>0</v>
      </c>
      <c r="CM63" s="7">
        <f t="shared" si="44"/>
        <v>0</v>
      </c>
      <c r="CN63" s="7">
        <f t="shared" si="44"/>
        <v>0</v>
      </c>
      <c r="CO63" s="7">
        <f t="shared" si="44"/>
        <v>0</v>
      </c>
      <c r="CP63" s="7">
        <f t="shared" si="44"/>
        <v>0</v>
      </c>
      <c r="CQ63" s="7">
        <f t="shared" si="44"/>
        <v>0</v>
      </c>
      <c r="CR63" s="7">
        <f t="shared" si="44"/>
        <v>0</v>
      </c>
      <c r="CS63" s="7">
        <f t="shared" si="44"/>
        <v>0</v>
      </c>
      <c r="CT63" s="7">
        <f t="shared" si="44"/>
        <v>0</v>
      </c>
      <c r="CU63" s="7">
        <f t="shared" si="44"/>
        <v>0</v>
      </c>
      <c r="CV63" s="7">
        <f t="shared" si="44"/>
        <v>0</v>
      </c>
      <c r="CW63" s="7">
        <f t="shared" si="44"/>
        <v>0</v>
      </c>
      <c r="CX63" s="7">
        <f t="shared" si="44"/>
        <v>0</v>
      </c>
      <c r="CY63" s="7">
        <f t="shared" si="44"/>
        <v>0</v>
      </c>
      <c r="CZ63" s="7">
        <f t="shared" si="44"/>
        <v>0</v>
      </c>
      <c r="DA63" s="7">
        <f t="shared" si="44"/>
        <v>1</v>
      </c>
      <c r="DB63" s="7">
        <f t="shared" si="44"/>
        <v>0</v>
      </c>
      <c r="DC63" s="7">
        <f t="shared" si="44"/>
        <v>0</v>
      </c>
      <c r="DD63" s="7">
        <f t="shared" si="44"/>
        <v>1</v>
      </c>
      <c r="DE63" s="7">
        <f t="shared" si="44"/>
        <v>0</v>
      </c>
      <c r="DF63" s="7">
        <f t="shared" si="44"/>
        <v>0</v>
      </c>
      <c r="DG63" s="7">
        <f t="shared" si="44"/>
        <v>0</v>
      </c>
      <c r="DH63" s="7">
        <f t="shared" si="44"/>
        <v>0</v>
      </c>
      <c r="DI63" s="7">
        <f t="shared" si="44"/>
        <v>0</v>
      </c>
      <c r="DJ63" s="7">
        <f t="shared" si="44"/>
        <v>0</v>
      </c>
      <c r="DK63" s="7">
        <f t="shared" si="44"/>
        <v>0</v>
      </c>
      <c r="DL63" s="7">
        <f t="shared" si="44"/>
        <v>0</v>
      </c>
      <c r="DM63" s="7">
        <f t="shared" si="44"/>
        <v>0</v>
      </c>
      <c r="DN63" s="7">
        <f t="shared" si="44"/>
        <v>0</v>
      </c>
      <c r="DO63" s="7">
        <f t="shared" si="44"/>
        <v>0</v>
      </c>
      <c r="DP63" s="7">
        <f t="shared" si="44"/>
        <v>0</v>
      </c>
      <c r="DQ63" s="7">
        <f t="shared" si="44"/>
        <v>1</v>
      </c>
      <c r="DR63" s="7">
        <f t="shared" si="44"/>
        <v>1</v>
      </c>
      <c r="DS63" s="7">
        <f t="shared" si="44"/>
        <v>0</v>
      </c>
      <c r="DT63" s="7">
        <f t="shared" si="44"/>
        <v>0</v>
      </c>
      <c r="DU63" s="7">
        <f t="shared" si="44"/>
        <v>0</v>
      </c>
      <c r="DV63" s="7">
        <f t="shared" si="44"/>
        <v>0</v>
      </c>
      <c r="DW63" s="7">
        <f t="shared" si="44"/>
        <v>0</v>
      </c>
      <c r="DX63" s="7">
        <f t="shared" si="44"/>
        <v>0</v>
      </c>
      <c r="DY63" s="7">
        <f t="shared" si="44"/>
        <v>0</v>
      </c>
      <c r="DZ63" s="7">
        <f t="shared" si="44"/>
        <v>0</v>
      </c>
      <c r="EA63" s="7">
        <f t="shared" si="44"/>
        <v>0</v>
      </c>
      <c r="EB63" s="7">
        <f t="shared" si="44"/>
        <v>0</v>
      </c>
      <c r="EC63" s="7">
        <f t="shared" si="44"/>
        <v>0</v>
      </c>
      <c r="ED63" s="7">
        <f t="shared" si="44"/>
        <v>0</v>
      </c>
      <c r="EE63" s="7">
        <f t="shared" si="44"/>
        <v>0</v>
      </c>
      <c r="EF63" s="7">
        <f t="shared" si="44"/>
        <v>0</v>
      </c>
      <c r="EG63" s="7">
        <f t="shared" si="44"/>
        <v>0</v>
      </c>
      <c r="EH63" s="7">
        <f t="shared" si="44"/>
        <v>0</v>
      </c>
      <c r="EI63" s="7">
        <f t="shared" si="44"/>
        <v>0</v>
      </c>
      <c r="EJ63" s="7">
        <f t="shared" si="44"/>
        <v>0</v>
      </c>
      <c r="EK63" s="7">
        <f t="shared" si="44"/>
        <v>0</v>
      </c>
      <c r="EL63" s="7">
        <f t="shared" si="44"/>
        <v>0</v>
      </c>
      <c r="EM63" s="7">
        <f t="shared" si="44"/>
        <v>0</v>
      </c>
      <c r="EN63" s="7">
        <f t="shared" si="44"/>
        <v>0</v>
      </c>
      <c r="EO63" s="7">
        <f t="shared" si="44"/>
        <v>0</v>
      </c>
      <c r="EP63" s="7">
        <f t="shared" si="44"/>
        <v>0</v>
      </c>
      <c r="EQ63" s="7">
        <f t="shared" si="38"/>
        <v>0</v>
      </c>
      <c r="ER63" s="7">
        <f t="shared" si="38"/>
        <v>0</v>
      </c>
    </row>
    <row r="64" spans="1:148" ht="16.5" customHeight="1" x14ac:dyDescent="0.25">
      <c r="A64" s="7">
        <v>68</v>
      </c>
      <c r="B64" s="11" t="s">
        <v>507</v>
      </c>
      <c r="C64" s="12" t="s">
        <v>506</v>
      </c>
      <c r="D64" s="23" t="s">
        <v>505</v>
      </c>
      <c r="E64" s="11" t="s">
        <v>504</v>
      </c>
      <c r="F64" s="11" t="s">
        <v>1016</v>
      </c>
      <c r="G64" s="11">
        <v>1</v>
      </c>
      <c r="H64" s="11">
        <v>2023</v>
      </c>
      <c r="I64" s="14" t="s">
        <v>849</v>
      </c>
      <c r="J64" s="7" t="str">
        <f t="shared" si="43"/>
        <v>PDF</v>
      </c>
      <c r="K64" s="9" t="s">
        <v>938</v>
      </c>
      <c r="L64" s="7">
        <v>1</v>
      </c>
      <c r="M64" s="9" t="s">
        <v>1280</v>
      </c>
      <c r="N64" s="48" t="s">
        <v>1472</v>
      </c>
      <c r="O64" s="9" t="s">
        <v>1281</v>
      </c>
      <c r="P64" s="40" t="s">
        <v>1501</v>
      </c>
      <c r="Q64" s="8">
        <v>1</v>
      </c>
      <c r="R64" s="5">
        <f t="shared" si="26"/>
        <v>2</v>
      </c>
      <c r="S64" s="7">
        <f t="shared" si="5"/>
        <v>0</v>
      </c>
      <c r="T64" s="7">
        <f t="shared" ref="T64:CE67" si="45">COUNTIF($N64,"*"&amp;TRIM(T$1)&amp;"*")</f>
        <v>0</v>
      </c>
      <c r="U64" s="7">
        <f t="shared" si="45"/>
        <v>0</v>
      </c>
      <c r="V64" s="7">
        <f t="shared" si="45"/>
        <v>0</v>
      </c>
      <c r="W64" s="7">
        <f t="shared" si="45"/>
        <v>0</v>
      </c>
      <c r="X64" s="7">
        <f t="shared" si="45"/>
        <v>0</v>
      </c>
      <c r="Y64" s="7">
        <f t="shared" si="45"/>
        <v>0</v>
      </c>
      <c r="Z64" s="7">
        <f t="shared" si="45"/>
        <v>0</v>
      </c>
      <c r="AA64" s="7">
        <f t="shared" si="45"/>
        <v>0</v>
      </c>
      <c r="AB64" s="7">
        <f t="shared" si="45"/>
        <v>0</v>
      </c>
      <c r="AC64" s="7">
        <f t="shared" si="45"/>
        <v>0</v>
      </c>
      <c r="AD64" s="7">
        <f t="shared" si="45"/>
        <v>0</v>
      </c>
      <c r="AE64" s="7">
        <f t="shared" si="45"/>
        <v>0</v>
      </c>
      <c r="AF64" s="7">
        <f t="shared" si="45"/>
        <v>0</v>
      </c>
      <c r="AG64" s="7">
        <f t="shared" si="45"/>
        <v>0</v>
      </c>
      <c r="AH64" s="7">
        <f t="shared" si="45"/>
        <v>0</v>
      </c>
      <c r="AI64" s="7">
        <f t="shared" si="45"/>
        <v>0</v>
      </c>
      <c r="AJ64" s="7">
        <f t="shared" si="45"/>
        <v>0</v>
      </c>
      <c r="AK64" s="7">
        <f t="shared" si="45"/>
        <v>0</v>
      </c>
      <c r="AL64" s="7">
        <f t="shared" si="45"/>
        <v>0</v>
      </c>
      <c r="AM64" s="7">
        <f t="shared" si="45"/>
        <v>0</v>
      </c>
      <c r="AN64" s="7">
        <f t="shared" si="45"/>
        <v>0</v>
      </c>
      <c r="AO64" s="7">
        <f t="shared" si="45"/>
        <v>0</v>
      </c>
      <c r="AP64" s="7">
        <f t="shared" si="45"/>
        <v>0</v>
      </c>
      <c r="AQ64" s="7">
        <f t="shared" si="45"/>
        <v>0</v>
      </c>
      <c r="AR64" s="7">
        <f t="shared" si="45"/>
        <v>0</v>
      </c>
      <c r="AS64" s="7">
        <f t="shared" si="45"/>
        <v>0</v>
      </c>
      <c r="AT64" s="7">
        <f t="shared" si="45"/>
        <v>0</v>
      </c>
      <c r="AU64" s="7">
        <f t="shared" si="45"/>
        <v>0</v>
      </c>
      <c r="AV64" s="7">
        <f t="shared" si="45"/>
        <v>0</v>
      </c>
      <c r="AW64" s="7">
        <f t="shared" si="45"/>
        <v>0</v>
      </c>
      <c r="AX64" s="7">
        <f t="shared" si="45"/>
        <v>0</v>
      </c>
      <c r="AY64" s="7">
        <f t="shared" si="45"/>
        <v>0</v>
      </c>
      <c r="AZ64" s="7">
        <f t="shared" si="45"/>
        <v>0</v>
      </c>
      <c r="BA64" s="7">
        <f t="shared" si="45"/>
        <v>0</v>
      </c>
      <c r="BB64" s="7">
        <f t="shared" si="45"/>
        <v>0</v>
      </c>
      <c r="BC64" s="7">
        <f t="shared" si="45"/>
        <v>0</v>
      </c>
      <c r="BD64" s="7">
        <f t="shared" si="45"/>
        <v>0</v>
      </c>
      <c r="BE64" s="7">
        <f t="shared" si="45"/>
        <v>0</v>
      </c>
      <c r="BF64" s="7">
        <f t="shared" si="45"/>
        <v>0</v>
      </c>
      <c r="BG64" s="7">
        <f t="shared" si="45"/>
        <v>0</v>
      </c>
      <c r="BH64" s="7">
        <f t="shared" si="45"/>
        <v>0</v>
      </c>
      <c r="BI64" s="7">
        <f t="shared" si="45"/>
        <v>0</v>
      </c>
      <c r="BJ64" s="7">
        <f t="shared" si="45"/>
        <v>0</v>
      </c>
      <c r="BK64" s="7">
        <f t="shared" si="45"/>
        <v>0</v>
      </c>
      <c r="BL64" s="7">
        <f t="shared" si="45"/>
        <v>0</v>
      </c>
      <c r="BM64" s="7">
        <f t="shared" si="45"/>
        <v>0</v>
      </c>
      <c r="BN64" s="7">
        <f t="shared" si="45"/>
        <v>0</v>
      </c>
      <c r="BO64" s="7">
        <f t="shared" si="45"/>
        <v>0</v>
      </c>
      <c r="BP64" s="7">
        <f t="shared" si="45"/>
        <v>0</v>
      </c>
      <c r="BQ64" s="7">
        <f t="shared" si="45"/>
        <v>0</v>
      </c>
      <c r="BR64" s="7">
        <f t="shared" si="45"/>
        <v>0</v>
      </c>
      <c r="BS64" s="7">
        <f t="shared" si="45"/>
        <v>0</v>
      </c>
      <c r="BT64" s="7">
        <f t="shared" si="45"/>
        <v>0</v>
      </c>
      <c r="BU64" s="7">
        <f t="shared" si="45"/>
        <v>0</v>
      </c>
      <c r="BV64" s="7">
        <f t="shared" si="45"/>
        <v>0</v>
      </c>
      <c r="BW64" s="7">
        <f t="shared" si="45"/>
        <v>0</v>
      </c>
      <c r="BX64" s="7">
        <f t="shared" si="45"/>
        <v>0</v>
      </c>
      <c r="BY64" s="7">
        <f t="shared" si="45"/>
        <v>0</v>
      </c>
      <c r="BZ64" s="7">
        <f t="shared" si="45"/>
        <v>0</v>
      </c>
      <c r="CA64" s="7">
        <f t="shared" si="45"/>
        <v>0</v>
      </c>
      <c r="CB64" s="7">
        <f t="shared" si="45"/>
        <v>0</v>
      </c>
      <c r="CC64" s="7">
        <f t="shared" si="45"/>
        <v>0</v>
      </c>
      <c r="CD64" s="7">
        <f t="shared" si="45"/>
        <v>0</v>
      </c>
      <c r="CE64" s="7">
        <f t="shared" si="45"/>
        <v>0</v>
      </c>
      <c r="CF64" s="7">
        <f t="shared" si="44"/>
        <v>0</v>
      </c>
      <c r="CG64" s="7">
        <f t="shared" si="44"/>
        <v>0</v>
      </c>
      <c r="CH64" s="7">
        <f t="shared" si="44"/>
        <v>0</v>
      </c>
      <c r="CI64" s="7">
        <f t="shared" si="44"/>
        <v>0</v>
      </c>
      <c r="CJ64" s="7">
        <f t="shared" si="44"/>
        <v>0</v>
      </c>
      <c r="CK64" s="7">
        <f t="shared" si="44"/>
        <v>0</v>
      </c>
      <c r="CL64" s="7">
        <f t="shared" si="44"/>
        <v>0</v>
      </c>
      <c r="CM64" s="7">
        <f t="shared" si="44"/>
        <v>0</v>
      </c>
      <c r="CN64" s="7">
        <f t="shared" si="44"/>
        <v>0</v>
      </c>
      <c r="CO64" s="7">
        <f t="shared" si="44"/>
        <v>0</v>
      </c>
      <c r="CP64" s="7">
        <f t="shared" si="44"/>
        <v>0</v>
      </c>
      <c r="CQ64" s="7">
        <f t="shared" si="44"/>
        <v>0</v>
      </c>
      <c r="CR64" s="7">
        <f t="shared" si="44"/>
        <v>0</v>
      </c>
      <c r="CS64" s="7">
        <f t="shared" si="44"/>
        <v>0</v>
      </c>
      <c r="CT64" s="7">
        <f t="shared" si="44"/>
        <v>0</v>
      </c>
      <c r="CU64" s="7">
        <f t="shared" si="44"/>
        <v>0</v>
      </c>
      <c r="CV64" s="7">
        <f t="shared" si="44"/>
        <v>0</v>
      </c>
      <c r="CW64" s="7">
        <f t="shared" si="44"/>
        <v>0</v>
      </c>
      <c r="CX64" s="7">
        <f t="shared" si="44"/>
        <v>0</v>
      </c>
      <c r="CY64" s="7">
        <f t="shared" si="44"/>
        <v>0</v>
      </c>
      <c r="CZ64" s="7">
        <f t="shared" si="44"/>
        <v>0</v>
      </c>
      <c r="DA64" s="7">
        <f t="shared" si="44"/>
        <v>1</v>
      </c>
      <c r="DB64" s="7">
        <f t="shared" si="44"/>
        <v>0</v>
      </c>
      <c r="DC64" s="7">
        <f t="shared" si="44"/>
        <v>0</v>
      </c>
      <c r="DD64" s="7">
        <f t="shared" si="44"/>
        <v>0</v>
      </c>
      <c r="DE64" s="7">
        <f t="shared" si="44"/>
        <v>0</v>
      </c>
      <c r="DF64" s="7">
        <f t="shared" si="44"/>
        <v>0</v>
      </c>
      <c r="DG64" s="7">
        <f t="shared" si="44"/>
        <v>0</v>
      </c>
      <c r="DH64" s="7">
        <f t="shared" si="44"/>
        <v>0</v>
      </c>
      <c r="DI64" s="7">
        <f t="shared" si="44"/>
        <v>0</v>
      </c>
      <c r="DJ64" s="7">
        <f t="shared" si="44"/>
        <v>0</v>
      </c>
      <c r="DK64" s="7">
        <f t="shared" si="44"/>
        <v>0</v>
      </c>
      <c r="DL64" s="7">
        <f t="shared" si="44"/>
        <v>0</v>
      </c>
      <c r="DM64" s="7">
        <f t="shared" si="44"/>
        <v>0</v>
      </c>
      <c r="DN64" s="7">
        <f t="shared" si="44"/>
        <v>0</v>
      </c>
      <c r="DO64" s="7">
        <f t="shared" si="44"/>
        <v>0</v>
      </c>
      <c r="DP64" s="7">
        <f t="shared" si="44"/>
        <v>0</v>
      </c>
      <c r="DQ64" s="7">
        <f t="shared" si="44"/>
        <v>0</v>
      </c>
      <c r="DR64" s="7">
        <f t="shared" si="44"/>
        <v>0</v>
      </c>
      <c r="DS64" s="7">
        <f t="shared" si="44"/>
        <v>0</v>
      </c>
      <c r="DT64" s="7">
        <f t="shared" si="44"/>
        <v>0</v>
      </c>
      <c r="DU64" s="7">
        <f t="shared" si="44"/>
        <v>0</v>
      </c>
      <c r="DV64" s="7">
        <f t="shared" si="44"/>
        <v>0</v>
      </c>
      <c r="DW64" s="7">
        <f t="shared" si="44"/>
        <v>0</v>
      </c>
      <c r="DX64" s="7">
        <f t="shared" si="44"/>
        <v>0</v>
      </c>
      <c r="DY64" s="7">
        <f t="shared" si="44"/>
        <v>0</v>
      </c>
      <c r="DZ64" s="7">
        <f t="shared" si="44"/>
        <v>0</v>
      </c>
      <c r="EA64" s="7">
        <f t="shared" si="44"/>
        <v>0</v>
      </c>
      <c r="EB64" s="7">
        <f t="shared" si="44"/>
        <v>0</v>
      </c>
      <c r="EC64" s="7">
        <f t="shared" si="44"/>
        <v>1</v>
      </c>
      <c r="ED64" s="7">
        <f t="shared" si="44"/>
        <v>0</v>
      </c>
      <c r="EE64" s="7">
        <f t="shared" si="44"/>
        <v>0</v>
      </c>
      <c r="EF64" s="7">
        <f t="shared" si="44"/>
        <v>0</v>
      </c>
      <c r="EG64" s="7">
        <f t="shared" si="44"/>
        <v>0</v>
      </c>
      <c r="EH64" s="7">
        <f t="shared" si="44"/>
        <v>0</v>
      </c>
      <c r="EI64" s="7">
        <f t="shared" si="44"/>
        <v>0</v>
      </c>
      <c r="EJ64" s="7">
        <f t="shared" si="44"/>
        <v>0</v>
      </c>
      <c r="EK64" s="7">
        <f t="shared" si="44"/>
        <v>0</v>
      </c>
      <c r="EL64" s="7">
        <f t="shared" si="44"/>
        <v>0</v>
      </c>
      <c r="EM64" s="7">
        <f t="shared" si="44"/>
        <v>0</v>
      </c>
      <c r="EN64" s="7">
        <f t="shared" si="44"/>
        <v>0</v>
      </c>
      <c r="EO64" s="7">
        <f t="shared" si="44"/>
        <v>0</v>
      </c>
      <c r="EP64" s="7">
        <f t="shared" si="44"/>
        <v>0</v>
      </c>
      <c r="EQ64" s="7">
        <f t="shared" si="38"/>
        <v>0</v>
      </c>
      <c r="ER64" s="7">
        <f t="shared" si="38"/>
        <v>0</v>
      </c>
    </row>
    <row r="65" spans="1:148" ht="16.5" customHeight="1" x14ac:dyDescent="0.25">
      <c r="A65" s="7">
        <v>76</v>
      </c>
      <c r="B65" s="11" t="s">
        <v>475</v>
      </c>
      <c r="C65" s="12" t="s">
        <v>474</v>
      </c>
      <c r="D65" s="23" t="s">
        <v>473</v>
      </c>
      <c r="E65" s="11" t="s">
        <v>472</v>
      </c>
      <c r="F65" s="11" t="s">
        <v>1070</v>
      </c>
      <c r="G65" s="16">
        <v>1</v>
      </c>
      <c r="H65" s="11">
        <v>2022</v>
      </c>
      <c r="I65" s="14" t="s">
        <v>873</v>
      </c>
      <c r="J65" s="7" t="str">
        <f t="shared" si="43"/>
        <v>PDF</v>
      </c>
      <c r="K65" s="9" t="s">
        <v>938</v>
      </c>
      <c r="L65" s="7">
        <v>1</v>
      </c>
      <c r="M65" s="40" t="s">
        <v>1488</v>
      </c>
      <c r="N65" s="49" t="s">
        <v>1283</v>
      </c>
      <c r="O65" s="7"/>
      <c r="P65" s="7"/>
      <c r="Q65" s="8">
        <v>1</v>
      </c>
      <c r="R65" s="5">
        <f t="shared" si="26"/>
        <v>6</v>
      </c>
      <c r="S65" s="7">
        <f t="shared" si="5"/>
        <v>0</v>
      </c>
      <c r="T65" s="7">
        <f t="shared" si="45"/>
        <v>0</v>
      </c>
      <c r="U65" s="7">
        <f t="shared" si="45"/>
        <v>0</v>
      </c>
      <c r="V65" s="7">
        <f t="shared" si="45"/>
        <v>0</v>
      </c>
      <c r="W65" s="7">
        <f t="shared" si="45"/>
        <v>0</v>
      </c>
      <c r="X65" s="7">
        <f t="shared" si="45"/>
        <v>0</v>
      </c>
      <c r="Y65" s="7">
        <f t="shared" si="45"/>
        <v>0</v>
      </c>
      <c r="Z65" s="7">
        <f t="shared" si="45"/>
        <v>0</v>
      </c>
      <c r="AA65" s="7">
        <f t="shared" si="45"/>
        <v>0</v>
      </c>
      <c r="AB65" s="7">
        <f t="shared" si="45"/>
        <v>0</v>
      </c>
      <c r="AC65" s="7">
        <f t="shared" si="45"/>
        <v>0</v>
      </c>
      <c r="AD65" s="7">
        <f t="shared" si="45"/>
        <v>0</v>
      </c>
      <c r="AE65" s="7">
        <f t="shared" si="45"/>
        <v>0</v>
      </c>
      <c r="AF65" s="7">
        <f t="shared" si="45"/>
        <v>0</v>
      </c>
      <c r="AG65" s="7">
        <f t="shared" si="45"/>
        <v>0</v>
      </c>
      <c r="AH65" s="7">
        <f t="shared" si="45"/>
        <v>0</v>
      </c>
      <c r="AI65" s="7">
        <f t="shared" si="45"/>
        <v>0</v>
      </c>
      <c r="AJ65" s="7">
        <f t="shared" si="45"/>
        <v>0</v>
      </c>
      <c r="AK65" s="7">
        <f t="shared" si="45"/>
        <v>0</v>
      </c>
      <c r="AL65" s="7">
        <f t="shared" si="45"/>
        <v>0</v>
      </c>
      <c r="AM65" s="7">
        <f t="shared" si="45"/>
        <v>0</v>
      </c>
      <c r="AN65" s="7">
        <f t="shared" si="45"/>
        <v>0</v>
      </c>
      <c r="AO65" s="7">
        <f t="shared" si="45"/>
        <v>0</v>
      </c>
      <c r="AP65" s="7">
        <f t="shared" si="45"/>
        <v>0</v>
      </c>
      <c r="AQ65" s="7">
        <f t="shared" si="45"/>
        <v>0</v>
      </c>
      <c r="AR65" s="7">
        <f t="shared" si="45"/>
        <v>0</v>
      </c>
      <c r="AS65" s="7">
        <f t="shared" si="45"/>
        <v>0</v>
      </c>
      <c r="AT65" s="7">
        <f t="shared" si="45"/>
        <v>0</v>
      </c>
      <c r="AU65" s="7">
        <f t="shared" si="45"/>
        <v>0</v>
      </c>
      <c r="AV65" s="7">
        <f t="shared" si="45"/>
        <v>0</v>
      </c>
      <c r="AW65" s="7">
        <f t="shared" si="45"/>
        <v>0</v>
      </c>
      <c r="AX65" s="7">
        <f t="shared" si="45"/>
        <v>0</v>
      </c>
      <c r="AY65" s="7">
        <f t="shared" si="45"/>
        <v>0</v>
      </c>
      <c r="AZ65" s="7">
        <f t="shared" si="45"/>
        <v>0</v>
      </c>
      <c r="BA65" s="7">
        <f t="shared" si="45"/>
        <v>0</v>
      </c>
      <c r="BB65" s="7">
        <f t="shared" si="45"/>
        <v>0</v>
      </c>
      <c r="BC65" s="7">
        <f t="shared" si="45"/>
        <v>0</v>
      </c>
      <c r="BD65" s="7">
        <f t="shared" si="45"/>
        <v>0</v>
      </c>
      <c r="BE65" s="7">
        <f t="shared" si="45"/>
        <v>0</v>
      </c>
      <c r="BF65" s="7">
        <f t="shared" si="45"/>
        <v>0</v>
      </c>
      <c r="BG65" s="7">
        <f t="shared" si="45"/>
        <v>0</v>
      </c>
      <c r="BH65" s="7">
        <f t="shared" si="45"/>
        <v>0</v>
      </c>
      <c r="BI65" s="7">
        <f t="shared" si="45"/>
        <v>0</v>
      </c>
      <c r="BJ65" s="7">
        <f t="shared" si="45"/>
        <v>0</v>
      </c>
      <c r="BK65" s="7">
        <f t="shared" si="45"/>
        <v>0</v>
      </c>
      <c r="BL65" s="7">
        <f t="shared" si="45"/>
        <v>0</v>
      </c>
      <c r="BM65" s="7">
        <f t="shared" si="45"/>
        <v>0</v>
      </c>
      <c r="BN65" s="7">
        <f t="shared" si="45"/>
        <v>0</v>
      </c>
      <c r="BO65" s="7">
        <f t="shared" si="45"/>
        <v>0</v>
      </c>
      <c r="BP65" s="7">
        <f t="shared" si="45"/>
        <v>0</v>
      </c>
      <c r="BQ65" s="7">
        <f t="shared" si="45"/>
        <v>0</v>
      </c>
      <c r="BR65" s="7">
        <f t="shared" si="45"/>
        <v>0</v>
      </c>
      <c r="BS65" s="7">
        <f t="shared" si="45"/>
        <v>0</v>
      </c>
      <c r="BT65" s="7">
        <f t="shared" si="45"/>
        <v>0</v>
      </c>
      <c r="BU65" s="7">
        <f t="shared" si="45"/>
        <v>0</v>
      </c>
      <c r="BV65" s="7">
        <f t="shared" si="45"/>
        <v>0</v>
      </c>
      <c r="BW65" s="7">
        <f t="shared" si="45"/>
        <v>0</v>
      </c>
      <c r="BX65" s="7">
        <f t="shared" si="45"/>
        <v>0</v>
      </c>
      <c r="BY65" s="7">
        <f t="shared" si="45"/>
        <v>0</v>
      </c>
      <c r="BZ65" s="7">
        <f t="shared" si="45"/>
        <v>0</v>
      </c>
      <c r="CA65" s="7">
        <f t="shared" si="45"/>
        <v>0</v>
      </c>
      <c r="CB65" s="7">
        <f t="shared" si="45"/>
        <v>0</v>
      </c>
      <c r="CC65" s="7">
        <f t="shared" si="45"/>
        <v>0</v>
      </c>
      <c r="CD65" s="7">
        <f t="shared" si="45"/>
        <v>0</v>
      </c>
      <c r="CE65" s="7">
        <f t="shared" si="45"/>
        <v>1</v>
      </c>
      <c r="CF65" s="7">
        <f t="shared" si="44"/>
        <v>1</v>
      </c>
      <c r="CG65" s="7">
        <f t="shared" si="44"/>
        <v>1</v>
      </c>
      <c r="CH65" s="7">
        <f t="shared" si="44"/>
        <v>0</v>
      </c>
      <c r="CI65" s="7">
        <f t="shared" si="44"/>
        <v>1</v>
      </c>
      <c r="CJ65" s="7">
        <f t="shared" si="44"/>
        <v>0</v>
      </c>
      <c r="CK65" s="7">
        <f t="shared" si="44"/>
        <v>0</v>
      </c>
      <c r="CL65" s="7">
        <f t="shared" si="44"/>
        <v>0</v>
      </c>
      <c r="CM65" s="7">
        <f t="shared" si="44"/>
        <v>0</v>
      </c>
      <c r="CN65" s="7">
        <f t="shared" si="44"/>
        <v>0</v>
      </c>
      <c r="CO65" s="7">
        <f t="shared" si="44"/>
        <v>0</v>
      </c>
      <c r="CP65" s="7">
        <f t="shared" si="44"/>
        <v>0</v>
      </c>
      <c r="CQ65" s="7">
        <f t="shared" si="44"/>
        <v>0</v>
      </c>
      <c r="CR65" s="7">
        <f t="shared" si="44"/>
        <v>0</v>
      </c>
      <c r="CS65" s="7">
        <f t="shared" si="44"/>
        <v>0</v>
      </c>
      <c r="CT65" s="7">
        <f t="shared" si="44"/>
        <v>0</v>
      </c>
      <c r="CU65" s="7">
        <f t="shared" si="44"/>
        <v>0</v>
      </c>
      <c r="CV65" s="7">
        <f t="shared" si="44"/>
        <v>0</v>
      </c>
      <c r="CW65" s="7">
        <f t="shared" si="44"/>
        <v>0</v>
      </c>
      <c r="CX65" s="7">
        <f t="shared" si="44"/>
        <v>0</v>
      </c>
      <c r="CY65" s="7">
        <f t="shared" si="44"/>
        <v>0</v>
      </c>
      <c r="CZ65" s="7">
        <f t="shared" si="44"/>
        <v>0</v>
      </c>
      <c r="DA65" s="7">
        <f t="shared" si="44"/>
        <v>1</v>
      </c>
      <c r="DB65" s="7">
        <f t="shared" si="44"/>
        <v>0</v>
      </c>
      <c r="DC65" s="7">
        <f t="shared" si="44"/>
        <v>0</v>
      </c>
      <c r="DD65" s="7">
        <f t="shared" si="44"/>
        <v>0</v>
      </c>
      <c r="DE65" s="7">
        <f t="shared" si="44"/>
        <v>0</v>
      </c>
      <c r="DF65" s="7">
        <f t="shared" si="44"/>
        <v>0</v>
      </c>
      <c r="DG65" s="7">
        <f t="shared" si="44"/>
        <v>0</v>
      </c>
      <c r="DH65" s="7">
        <f t="shared" si="44"/>
        <v>0</v>
      </c>
      <c r="DI65" s="7">
        <f t="shared" si="44"/>
        <v>0</v>
      </c>
      <c r="DJ65" s="7">
        <f t="shared" si="44"/>
        <v>0</v>
      </c>
      <c r="DK65" s="7">
        <f t="shared" si="44"/>
        <v>0</v>
      </c>
      <c r="DL65" s="7">
        <f t="shared" si="44"/>
        <v>0</v>
      </c>
      <c r="DM65" s="7">
        <f t="shared" si="44"/>
        <v>0</v>
      </c>
      <c r="DN65" s="7">
        <f t="shared" si="44"/>
        <v>0</v>
      </c>
      <c r="DO65" s="7">
        <f t="shared" si="44"/>
        <v>0</v>
      </c>
      <c r="DP65" s="7">
        <f t="shared" si="44"/>
        <v>0</v>
      </c>
      <c r="DQ65" s="7">
        <f t="shared" si="44"/>
        <v>0</v>
      </c>
      <c r="DR65" s="7">
        <f t="shared" si="44"/>
        <v>0</v>
      </c>
      <c r="DS65" s="7">
        <f t="shared" si="44"/>
        <v>0</v>
      </c>
      <c r="DT65" s="7">
        <f t="shared" si="44"/>
        <v>0</v>
      </c>
      <c r="DU65" s="7">
        <f t="shared" si="44"/>
        <v>0</v>
      </c>
      <c r="DV65" s="7">
        <f t="shared" si="44"/>
        <v>0</v>
      </c>
      <c r="DW65" s="7">
        <f t="shared" si="44"/>
        <v>0</v>
      </c>
      <c r="DX65" s="7">
        <f t="shared" si="44"/>
        <v>0</v>
      </c>
      <c r="DY65" s="7">
        <f t="shared" si="44"/>
        <v>0</v>
      </c>
      <c r="DZ65" s="7">
        <f t="shared" si="44"/>
        <v>0</v>
      </c>
      <c r="EA65" s="7">
        <f t="shared" si="44"/>
        <v>0</v>
      </c>
      <c r="EB65" s="7">
        <f t="shared" si="44"/>
        <v>0</v>
      </c>
      <c r="EC65" s="7">
        <f t="shared" si="44"/>
        <v>1</v>
      </c>
      <c r="ED65" s="7">
        <f t="shared" si="44"/>
        <v>0</v>
      </c>
      <c r="EE65" s="7">
        <f t="shared" si="44"/>
        <v>0</v>
      </c>
      <c r="EF65" s="7">
        <f t="shared" si="44"/>
        <v>0</v>
      </c>
      <c r="EG65" s="7">
        <f t="shared" si="44"/>
        <v>0</v>
      </c>
      <c r="EH65" s="7">
        <f t="shared" si="44"/>
        <v>0</v>
      </c>
      <c r="EI65" s="7">
        <f t="shared" si="44"/>
        <v>0</v>
      </c>
      <c r="EJ65" s="7">
        <f t="shared" si="44"/>
        <v>0</v>
      </c>
      <c r="EK65" s="7">
        <f t="shared" si="44"/>
        <v>0</v>
      </c>
      <c r="EL65" s="7">
        <f t="shared" si="44"/>
        <v>0</v>
      </c>
      <c r="EM65" s="7">
        <f t="shared" si="44"/>
        <v>0</v>
      </c>
      <c r="EN65" s="7">
        <f t="shared" si="44"/>
        <v>0</v>
      </c>
      <c r="EO65" s="7">
        <f t="shared" si="44"/>
        <v>0</v>
      </c>
      <c r="EP65" s="7">
        <f t="shared" si="44"/>
        <v>0</v>
      </c>
      <c r="EQ65" s="7">
        <f t="shared" si="38"/>
        <v>0</v>
      </c>
      <c r="ER65" s="7">
        <f t="shared" si="38"/>
        <v>0</v>
      </c>
    </row>
    <row r="66" spans="1:148" ht="16.5" customHeight="1" x14ac:dyDescent="0.25">
      <c r="A66" s="7">
        <v>104</v>
      </c>
      <c r="B66" s="11" t="s">
        <v>365</v>
      </c>
      <c r="C66" s="12" t="s">
        <v>364</v>
      </c>
      <c r="D66" s="23" t="s">
        <v>363</v>
      </c>
      <c r="E66" s="11" t="s">
        <v>362</v>
      </c>
      <c r="F66" s="11" t="s">
        <v>1059</v>
      </c>
      <c r="G66" s="11">
        <v>1</v>
      </c>
      <c r="H66" s="11">
        <v>2021</v>
      </c>
      <c r="I66" s="14" t="s">
        <v>874</v>
      </c>
      <c r="J66" s="7" t="str">
        <f t="shared" si="43"/>
        <v>PDF</v>
      </c>
      <c r="K66" s="9" t="s">
        <v>938</v>
      </c>
      <c r="L66" s="7">
        <v>1</v>
      </c>
      <c r="M66" s="7" t="s">
        <v>1299</v>
      </c>
      <c r="N66" s="46" t="s">
        <v>1481</v>
      </c>
      <c r="O66" s="7" t="s">
        <v>1300</v>
      </c>
      <c r="P66" s="7" t="s">
        <v>1301</v>
      </c>
      <c r="Q66" s="8">
        <v>1</v>
      </c>
      <c r="R66" s="5">
        <f t="shared" ref="R66:R92" si="46">SUM(S66:EO66)</f>
        <v>4</v>
      </c>
      <c r="S66" s="7">
        <f t="shared" si="5"/>
        <v>0</v>
      </c>
      <c r="T66" s="7">
        <f t="shared" si="45"/>
        <v>0</v>
      </c>
      <c r="U66" s="7">
        <f t="shared" si="45"/>
        <v>0</v>
      </c>
      <c r="V66" s="7">
        <f t="shared" si="45"/>
        <v>0</v>
      </c>
      <c r="W66" s="7">
        <f t="shared" si="45"/>
        <v>0</v>
      </c>
      <c r="X66" s="7">
        <f t="shared" si="45"/>
        <v>0</v>
      </c>
      <c r="Y66" s="7">
        <f t="shared" si="45"/>
        <v>0</v>
      </c>
      <c r="Z66" s="7">
        <f t="shared" si="45"/>
        <v>0</v>
      </c>
      <c r="AA66" s="7">
        <f t="shared" si="45"/>
        <v>0</v>
      </c>
      <c r="AB66" s="7">
        <f t="shared" si="45"/>
        <v>0</v>
      </c>
      <c r="AC66" s="7">
        <f t="shared" si="45"/>
        <v>0</v>
      </c>
      <c r="AD66" s="7">
        <f t="shared" si="45"/>
        <v>0</v>
      </c>
      <c r="AE66" s="7">
        <f t="shared" si="45"/>
        <v>0</v>
      </c>
      <c r="AF66" s="7">
        <f t="shared" si="45"/>
        <v>0</v>
      </c>
      <c r="AG66" s="7">
        <f t="shared" si="45"/>
        <v>0</v>
      </c>
      <c r="AH66" s="7">
        <f t="shared" si="45"/>
        <v>0</v>
      </c>
      <c r="AI66" s="7">
        <f t="shared" si="45"/>
        <v>0</v>
      </c>
      <c r="AJ66" s="7">
        <f t="shared" si="45"/>
        <v>0</v>
      </c>
      <c r="AK66" s="7">
        <f t="shared" si="45"/>
        <v>0</v>
      </c>
      <c r="AL66" s="7">
        <f t="shared" si="45"/>
        <v>0</v>
      </c>
      <c r="AM66" s="7">
        <f t="shared" si="45"/>
        <v>0</v>
      </c>
      <c r="AN66" s="7">
        <f t="shared" si="45"/>
        <v>0</v>
      </c>
      <c r="AO66" s="7">
        <f t="shared" si="45"/>
        <v>0</v>
      </c>
      <c r="AP66" s="7">
        <f t="shared" si="45"/>
        <v>0</v>
      </c>
      <c r="AQ66" s="7">
        <f t="shared" si="45"/>
        <v>0</v>
      </c>
      <c r="AR66" s="7">
        <f t="shared" si="45"/>
        <v>0</v>
      </c>
      <c r="AS66" s="7">
        <f t="shared" si="45"/>
        <v>0</v>
      </c>
      <c r="AT66" s="7">
        <f t="shared" si="45"/>
        <v>0</v>
      </c>
      <c r="AU66" s="7">
        <f t="shared" si="45"/>
        <v>0</v>
      </c>
      <c r="AV66" s="7">
        <f t="shared" si="45"/>
        <v>0</v>
      </c>
      <c r="AW66" s="7">
        <f t="shared" si="45"/>
        <v>0</v>
      </c>
      <c r="AX66" s="7">
        <f t="shared" si="45"/>
        <v>0</v>
      </c>
      <c r="AY66" s="7">
        <f t="shared" si="45"/>
        <v>0</v>
      </c>
      <c r="AZ66" s="7">
        <f t="shared" si="45"/>
        <v>0</v>
      </c>
      <c r="BA66" s="7">
        <f t="shared" si="45"/>
        <v>0</v>
      </c>
      <c r="BB66" s="7">
        <f t="shared" si="45"/>
        <v>0</v>
      </c>
      <c r="BC66" s="7">
        <f t="shared" si="45"/>
        <v>0</v>
      </c>
      <c r="BD66" s="7">
        <f t="shared" si="45"/>
        <v>0</v>
      </c>
      <c r="BE66" s="7">
        <f t="shared" si="45"/>
        <v>0</v>
      </c>
      <c r="BF66" s="7">
        <f t="shared" si="45"/>
        <v>0</v>
      </c>
      <c r="BG66" s="7">
        <f t="shared" si="45"/>
        <v>0</v>
      </c>
      <c r="BH66" s="7">
        <f t="shared" si="45"/>
        <v>0</v>
      </c>
      <c r="BI66" s="7">
        <f t="shared" si="45"/>
        <v>0</v>
      </c>
      <c r="BJ66" s="7">
        <f t="shared" si="45"/>
        <v>0</v>
      </c>
      <c r="BK66" s="7">
        <f t="shared" si="45"/>
        <v>0</v>
      </c>
      <c r="BL66" s="7">
        <f t="shared" si="45"/>
        <v>0</v>
      </c>
      <c r="BM66" s="7">
        <f t="shared" si="45"/>
        <v>0</v>
      </c>
      <c r="BN66" s="7">
        <f t="shared" si="45"/>
        <v>0</v>
      </c>
      <c r="BO66" s="7">
        <f t="shared" si="45"/>
        <v>0</v>
      </c>
      <c r="BP66" s="7">
        <f t="shared" si="45"/>
        <v>0</v>
      </c>
      <c r="BQ66" s="7">
        <f t="shared" si="45"/>
        <v>0</v>
      </c>
      <c r="BR66" s="7">
        <f t="shared" si="45"/>
        <v>0</v>
      </c>
      <c r="BS66" s="7">
        <f t="shared" si="45"/>
        <v>0</v>
      </c>
      <c r="BT66" s="7">
        <f t="shared" si="45"/>
        <v>0</v>
      </c>
      <c r="BU66" s="7">
        <f t="shared" si="45"/>
        <v>0</v>
      </c>
      <c r="BV66" s="7">
        <f t="shared" si="45"/>
        <v>0</v>
      </c>
      <c r="BW66" s="7">
        <f t="shared" si="45"/>
        <v>0</v>
      </c>
      <c r="BX66" s="7">
        <f t="shared" si="45"/>
        <v>0</v>
      </c>
      <c r="BY66" s="7">
        <f t="shared" si="45"/>
        <v>0</v>
      </c>
      <c r="BZ66" s="7">
        <f t="shared" si="45"/>
        <v>0</v>
      </c>
      <c r="CA66" s="7">
        <f t="shared" si="45"/>
        <v>0</v>
      </c>
      <c r="CB66" s="7">
        <f t="shared" si="45"/>
        <v>0</v>
      </c>
      <c r="CC66" s="7">
        <f t="shared" si="45"/>
        <v>0</v>
      </c>
      <c r="CD66" s="7">
        <f t="shared" si="45"/>
        <v>0</v>
      </c>
      <c r="CE66" s="7">
        <f t="shared" si="45"/>
        <v>0</v>
      </c>
      <c r="CF66" s="7">
        <f t="shared" si="44"/>
        <v>0</v>
      </c>
      <c r="CG66" s="7">
        <f t="shared" si="44"/>
        <v>0</v>
      </c>
      <c r="CH66" s="7">
        <f t="shared" si="44"/>
        <v>0</v>
      </c>
      <c r="CI66" s="7">
        <f t="shared" si="44"/>
        <v>0</v>
      </c>
      <c r="CJ66" s="7">
        <f t="shared" si="44"/>
        <v>0</v>
      </c>
      <c r="CK66" s="7">
        <f t="shared" si="44"/>
        <v>0</v>
      </c>
      <c r="CL66" s="7">
        <f t="shared" si="44"/>
        <v>0</v>
      </c>
      <c r="CM66" s="7">
        <f t="shared" si="44"/>
        <v>0</v>
      </c>
      <c r="CN66" s="7">
        <f t="shared" si="44"/>
        <v>0</v>
      </c>
      <c r="CO66" s="7">
        <f t="shared" si="44"/>
        <v>0</v>
      </c>
      <c r="CP66" s="7">
        <f t="shared" si="44"/>
        <v>0</v>
      </c>
      <c r="CQ66" s="7">
        <f t="shared" si="44"/>
        <v>0</v>
      </c>
      <c r="CR66" s="7">
        <f t="shared" si="44"/>
        <v>0</v>
      </c>
      <c r="CS66" s="7">
        <f t="shared" si="44"/>
        <v>0</v>
      </c>
      <c r="CT66" s="7">
        <f t="shared" si="44"/>
        <v>0</v>
      </c>
      <c r="CU66" s="7">
        <f t="shared" si="44"/>
        <v>0</v>
      </c>
      <c r="CV66" s="7">
        <f t="shared" si="44"/>
        <v>0</v>
      </c>
      <c r="CW66" s="7">
        <f t="shared" si="44"/>
        <v>0</v>
      </c>
      <c r="CX66" s="7">
        <f t="shared" si="44"/>
        <v>1</v>
      </c>
      <c r="CY66" s="7">
        <f t="shared" si="44"/>
        <v>0</v>
      </c>
      <c r="CZ66" s="7">
        <f t="shared" si="44"/>
        <v>0</v>
      </c>
      <c r="DA66" s="7">
        <f t="shared" si="44"/>
        <v>0</v>
      </c>
      <c r="DB66" s="7">
        <f t="shared" si="44"/>
        <v>0</v>
      </c>
      <c r="DC66" s="7">
        <f t="shared" si="44"/>
        <v>0</v>
      </c>
      <c r="DD66" s="7">
        <f t="shared" si="44"/>
        <v>0</v>
      </c>
      <c r="DE66" s="7">
        <f t="shared" si="44"/>
        <v>0</v>
      </c>
      <c r="DF66" s="7">
        <f t="shared" si="44"/>
        <v>0</v>
      </c>
      <c r="DG66" s="7">
        <f t="shared" si="44"/>
        <v>1</v>
      </c>
      <c r="DH66" s="7">
        <f t="shared" si="44"/>
        <v>1</v>
      </c>
      <c r="DI66" s="7">
        <f t="shared" si="44"/>
        <v>0</v>
      </c>
      <c r="DJ66" s="7">
        <f t="shared" si="44"/>
        <v>0</v>
      </c>
      <c r="DK66" s="7">
        <f t="shared" si="44"/>
        <v>0</v>
      </c>
      <c r="DL66" s="7">
        <f t="shared" si="44"/>
        <v>0</v>
      </c>
      <c r="DM66" s="7">
        <f t="shared" si="44"/>
        <v>0</v>
      </c>
      <c r="DN66" s="7">
        <f t="shared" si="44"/>
        <v>0</v>
      </c>
      <c r="DO66" s="7">
        <f t="shared" si="44"/>
        <v>0</v>
      </c>
      <c r="DP66" s="7">
        <f t="shared" si="44"/>
        <v>0</v>
      </c>
      <c r="DQ66" s="7">
        <f t="shared" si="44"/>
        <v>0</v>
      </c>
      <c r="DR66" s="7">
        <f t="shared" si="44"/>
        <v>0</v>
      </c>
      <c r="DS66" s="7">
        <f t="shared" si="44"/>
        <v>0</v>
      </c>
      <c r="DT66" s="7">
        <f t="shared" si="44"/>
        <v>0</v>
      </c>
      <c r="DU66" s="7">
        <f t="shared" si="44"/>
        <v>0</v>
      </c>
      <c r="DV66" s="7">
        <f t="shared" si="44"/>
        <v>0</v>
      </c>
      <c r="DW66" s="7">
        <f t="shared" si="44"/>
        <v>0</v>
      </c>
      <c r="DX66" s="7">
        <f t="shared" si="44"/>
        <v>0</v>
      </c>
      <c r="DY66" s="7">
        <f t="shared" si="44"/>
        <v>0</v>
      </c>
      <c r="DZ66" s="7">
        <f t="shared" si="44"/>
        <v>0</v>
      </c>
      <c r="EA66" s="7">
        <f t="shared" si="44"/>
        <v>0</v>
      </c>
      <c r="EB66" s="7">
        <f t="shared" si="44"/>
        <v>0</v>
      </c>
      <c r="EC66" s="7">
        <f t="shared" si="44"/>
        <v>0</v>
      </c>
      <c r="ED66" s="7">
        <f t="shared" si="44"/>
        <v>1</v>
      </c>
      <c r="EE66" s="7">
        <f t="shared" si="44"/>
        <v>0</v>
      </c>
      <c r="EF66" s="7">
        <f t="shared" si="44"/>
        <v>0</v>
      </c>
      <c r="EG66" s="7">
        <f t="shared" si="44"/>
        <v>0</v>
      </c>
      <c r="EH66" s="7">
        <f t="shared" si="44"/>
        <v>0</v>
      </c>
      <c r="EI66" s="7">
        <f t="shared" si="44"/>
        <v>0</v>
      </c>
      <c r="EJ66" s="7">
        <f t="shared" si="44"/>
        <v>0</v>
      </c>
      <c r="EK66" s="7">
        <f t="shared" si="44"/>
        <v>0</v>
      </c>
      <c r="EL66" s="7">
        <f t="shared" si="44"/>
        <v>0</v>
      </c>
      <c r="EM66" s="7">
        <f t="shared" si="44"/>
        <v>0</v>
      </c>
      <c r="EN66" s="7">
        <f t="shared" si="44"/>
        <v>0</v>
      </c>
      <c r="EO66" s="7">
        <f t="shared" si="44"/>
        <v>0</v>
      </c>
      <c r="EP66" s="7">
        <f t="shared" si="44"/>
        <v>0</v>
      </c>
      <c r="EQ66" s="7">
        <f t="shared" si="38"/>
        <v>0</v>
      </c>
      <c r="ER66" s="7">
        <f t="shared" si="38"/>
        <v>0</v>
      </c>
    </row>
    <row r="67" spans="1:148" ht="16.5" customHeight="1" x14ac:dyDescent="0.25">
      <c r="A67" s="7">
        <v>140</v>
      </c>
      <c r="B67" s="11" t="s">
        <v>225</v>
      </c>
      <c r="C67" s="12" t="s">
        <v>224</v>
      </c>
      <c r="D67" s="23" t="s">
        <v>223</v>
      </c>
      <c r="E67" s="11" t="s">
        <v>222</v>
      </c>
      <c r="F67" s="11" t="s">
        <v>1024</v>
      </c>
      <c r="G67" s="11">
        <v>1</v>
      </c>
      <c r="H67" s="11">
        <v>2020</v>
      </c>
      <c r="I67" s="14" t="s">
        <v>898</v>
      </c>
      <c r="J67" s="7" t="str">
        <f t="shared" si="43"/>
        <v>PDF</v>
      </c>
      <c r="K67" s="9" t="s">
        <v>937</v>
      </c>
      <c r="L67" s="7">
        <v>1</v>
      </c>
      <c r="M67" s="37" t="s">
        <v>1209</v>
      </c>
      <c r="N67" s="43" t="s">
        <v>1698</v>
      </c>
      <c r="O67" s="37" t="s">
        <v>1210</v>
      </c>
      <c r="P67" s="37" t="s">
        <v>1211</v>
      </c>
      <c r="Q67" s="7">
        <v>1</v>
      </c>
      <c r="R67" s="5">
        <f t="shared" si="46"/>
        <v>4</v>
      </c>
      <c r="S67" s="7">
        <f t="shared" ref="S67:AH92" si="47">COUNTIF($N67,"*"&amp;TRIM(S$1)&amp;"*")</f>
        <v>0</v>
      </c>
      <c r="T67" s="7">
        <f t="shared" si="47"/>
        <v>0</v>
      </c>
      <c r="U67" s="7">
        <f t="shared" si="47"/>
        <v>0</v>
      </c>
      <c r="V67" s="7">
        <f t="shared" si="47"/>
        <v>0</v>
      </c>
      <c r="W67" s="7">
        <f t="shared" si="47"/>
        <v>0</v>
      </c>
      <c r="X67" s="7">
        <f t="shared" si="47"/>
        <v>0</v>
      </c>
      <c r="Y67" s="7">
        <f t="shared" si="47"/>
        <v>0</v>
      </c>
      <c r="Z67" s="7">
        <f t="shared" si="47"/>
        <v>0</v>
      </c>
      <c r="AA67" s="7">
        <f t="shared" si="47"/>
        <v>0</v>
      </c>
      <c r="AB67" s="7">
        <f t="shared" si="47"/>
        <v>0</v>
      </c>
      <c r="AC67" s="7">
        <f t="shared" si="47"/>
        <v>0</v>
      </c>
      <c r="AD67" s="7">
        <f t="shared" si="47"/>
        <v>0</v>
      </c>
      <c r="AE67" s="7">
        <f t="shared" si="47"/>
        <v>0</v>
      </c>
      <c r="AF67" s="7">
        <f t="shared" si="47"/>
        <v>0</v>
      </c>
      <c r="AG67" s="7">
        <f t="shared" si="47"/>
        <v>0</v>
      </c>
      <c r="AH67" s="7">
        <f t="shared" si="47"/>
        <v>0</v>
      </c>
      <c r="AI67" s="7">
        <f t="shared" si="45"/>
        <v>0</v>
      </c>
      <c r="AJ67" s="7">
        <f t="shared" si="45"/>
        <v>0</v>
      </c>
      <c r="AK67" s="7">
        <f t="shared" si="45"/>
        <v>0</v>
      </c>
      <c r="AL67" s="7">
        <f t="shared" si="45"/>
        <v>0</v>
      </c>
      <c r="AM67" s="7">
        <f t="shared" si="45"/>
        <v>0</v>
      </c>
      <c r="AN67" s="7">
        <f t="shared" si="45"/>
        <v>0</v>
      </c>
      <c r="AO67" s="7">
        <f t="shared" si="45"/>
        <v>0</v>
      </c>
      <c r="AP67" s="7">
        <f t="shared" si="45"/>
        <v>0</v>
      </c>
      <c r="AQ67" s="7">
        <f t="shared" si="45"/>
        <v>0</v>
      </c>
      <c r="AR67" s="7">
        <f t="shared" si="45"/>
        <v>0</v>
      </c>
      <c r="AS67" s="7">
        <f t="shared" si="45"/>
        <v>0</v>
      </c>
      <c r="AT67" s="7">
        <f t="shared" si="45"/>
        <v>0</v>
      </c>
      <c r="AU67" s="7">
        <f t="shared" si="45"/>
        <v>0</v>
      </c>
      <c r="AV67" s="7">
        <f t="shared" si="45"/>
        <v>0</v>
      </c>
      <c r="AW67" s="7">
        <f t="shared" si="45"/>
        <v>0</v>
      </c>
      <c r="AX67" s="7">
        <f t="shared" si="45"/>
        <v>0</v>
      </c>
      <c r="AY67" s="7">
        <f t="shared" si="45"/>
        <v>0</v>
      </c>
      <c r="AZ67" s="7">
        <f t="shared" si="45"/>
        <v>0</v>
      </c>
      <c r="BA67" s="7">
        <f t="shared" si="45"/>
        <v>0</v>
      </c>
      <c r="BB67" s="7">
        <f t="shared" si="45"/>
        <v>0</v>
      </c>
      <c r="BC67" s="7">
        <f t="shared" si="45"/>
        <v>0</v>
      </c>
      <c r="BD67" s="7">
        <f t="shared" si="45"/>
        <v>0</v>
      </c>
      <c r="BE67" s="7">
        <f t="shared" si="45"/>
        <v>0</v>
      </c>
      <c r="BF67" s="7">
        <f t="shared" si="45"/>
        <v>0</v>
      </c>
      <c r="BG67" s="7">
        <f t="shared" si="45"/>
        <v>0</v>
      </c>
      <c r="BH67" s="7">
        <f t="shared" si="45"/>
        <v>1</v>
      </c>
      <c r="BI67" s="7">
        <f t="shared" si="45"/>
        <v>0</v>
      </c>
      <c r="BJ67" s="7">
        <f t="shared" si="45"/>
        <v>0</v>
      </c>
      <c r="BK67" s="7">
        <f t="shared" si="45"/>
        <v>0</v>
      </c>
      <c r="BL67" s="7">
        <f t="shared" si="45"/>
        <v>0</v>
      </c>
      <c r="BM67" s="7">
        <f t="shared" si="45"/>
        <v>0</v>
      </c>
      <c r="BN67" s="7">
        <f t="shared" si="45"/>
        <v>0</v>
      </c>
      <c r="BO67" s="7">
        <f t="shared" si="45"/>
        <v>0</v>
      </c>
      <c r="BP67" s="7">
        <f t="shared" si="45"/>
        <v>0</v>
      </c>
      <c r="BQ67" s="7">
        <f t="shared" si="45"/>
        <v>0</v>
      </c>
      <c r="BR67" s="7">
        <f t="shared" si="45"/>
        <v>0</v>
      </c>
      <c r="BS67" s="7">
        <f t="shared" si="45"/>
        <v>0</v>
      </c>
      <c r="BT67" s="7">
        <f t="shared" si="45"/>
        <v>0</v>
      </c>
      <c r="BU67" s="7">
        <f t="shared" si="45"/>
        <v>0</v>
      </c>
      <c r="BV67" s="7">
        <f t="shared" si="45"/>
        <v>0</v>
      </c>
      <c r="BW67" s="7">
        <f t="shared" si="45"/>
        <v>0</v>
      </c>
      <c r="BX67" s="7">
        <f t="shared" si="45"/>
        <v>0</v>
      </c>
      <c r="BY67" s="7">
        <f t="shared" si="45"/>
        <v>0</v>
      </c>
      <c r="BZ67" s="7">
        <f t="shared" si="45"/>
        <v>0</v>
      </c>
      <c r="CA67" s="7">
        <f t="shared" si="45"/>
        <v>0</v>
      </c>
      <c r="CB67" s="7">
        <f t="shared" si="45"/>
        <v>0</v>
      </c>
      <c r="CC67" s="7">
        <f t="shared" si="45"/>
        <v>0</v>
      </c>
      <c r="CD67" s="7">
        <f t="shared" si="45"/>
        <v>0</v>
      </c>
      <c r="CE67" s="7">
        <f t="shared" si="45"/>
        <v>1</v>
      </c>
      <c r="CF67" s="7">
        <f t="shared" si="44"/>
        <v>1</v>
      </c>
      <c r="CG67" s="7">
        <f t="shared" si="44"/>
        <v>1</v>
      </c>
      <c r="CH67" s="7">
        <f t="shared" ref="CH67:ER82" si="48">COUNTIF($N67,"*"&amp;TRIM(CH$1)&amp;"*")</f>
        <v>0</v>
      </c>
      <c r="CI67" s="7">
        <f t="shared" si="48"/>
        <v>0</v>
      </c>
      <c r="CJ67" s="7">
        <f t="shared" si="48"/>
        <v>0</v>
      </c>
      <c r="CK67" s="7">
        <f t="shared" si="48"/>
        <v>0</v>
      </c>
      <c r="CL67" s="7">
        <f t="shared" si="48"/>
        <v>0</v>
      </c>
      <c r="CM67" s="7">
        <f t="shared" si="48"/>
        <v>0</v>
      </c>
      <c r="CN67" s="7">
        <f t="shared" si="48"/>
        <v>0</v>
      </c>
      <c r="CO67" s="7">
        <f t="shared" si="48"/>
        <v>0</v>
      </c>
      <c r="CP67" s="7">
        <f t="shared" si="48"/>
        <v>0</v>
      </c>
      <c r="CQ67" s="7">
        <f t="shared" si="48"/>
        <v>0</v>
      </c>
      <c r="CR67" s="7">
        <f t="shared" si="48"/>
        <v>0</v>
      </c>
      <c r="CS67" s="7">
        <f t="shared" si="48"/>
        <v>0</v>
      </c>
      <c r="CT67" s="7">
        <f t="shared" si="48"/>
        <v>0</v>
      </c>
      <c r="CU67" s="7">
        <f t="shared" si="48"/>
        <v>0</v>
      </c>
      <c r="CV67" s="7">
        <f t="shared" si="48"/>
        <v>0</v>
      </c>
      <c r="CW67" s="7">
        <f t="shared" si="48"/>
        <v>0</v>
      </c>
      <c r="CX67" s="7">
        <f t="shared" si="48"/>
        <v>0</v>
      </c>
      <c r="CY67" s="7">
        <f t="shared" si="48"/>
        <v>0</v>
      </c>
      <c r="CZ67" s="7">
        <f t="shared" si="48"/>
        <v>0</v>
      </c>
      <c r="DA67" s="7">
        <f t="shared" si="48"/>
        <v>0</v>
      </c>
      <c r="DB67" s="7">
        <f t="shared" si="48"/>
        <v>0</v>
      </c>
      <c r="DC67" s="7">
        <f t="shared" si="48"/>
        <v>0</v>
      </c>
      <c r="DD67" s="7">
        <f t="shared" si="48"/>
        <v>0</v>
      </c>
      <c r="DE67" s="7">
        <f t="shared" si="48"/>
        <v>0</v>
      </c>
      <c r="DF67" s="7">
        <f t="shared" si="48"/>
        <v>0</v>
      </c>
      <c r="DG67" s="7">
        <f t="shared" si="48"/>
        <v>0</v>
      </c>
      <c r="DH67" s="7">
        <f t="shared" si="48"/>
        <v>0</v>
      </c>
      <c r="DI67" s="7">
        <f t="shared" si="48"/>
        <v>0</v>
      </c>
      <c r="DJ67" s="7">
        <f t="shared" si="48"/>
        <v>0</v>
      </c>
      <c r="DK67" s="7">
        <f t="shared" si="48"/>
        <v>0</v>
      </c>
      <c r="DL67" s="7">
        <f t="shared" si="48"/>
        <v>0</v>
      </c>
      <c r="DM67" s="7">
        <f t="shared" si="48"/>
        <v>0</v>
      </c>
      <c r="DN67" s="7">
        <f t="shared" si="48"/>
        <v>0</v>
      </c>
      <c r="DO67" s="7">
        <f t="shared" si="48"/>
        <v>0</v>
      </c>
      <c r="DP67" s="7">
        <f t="shared" si="48"/>
        <v>0</v>
      </c>
      <c r="DQ67" s="7">
        <f t="shared" si="48"/>
        <v>0</v>
      </c>
      <c r="DR67" s="7">
        <f t="shared" si="48"/>
        <v>0</v>
      </c>
      <c r="DS67" s="7">
        <f t="shared" si="48"/>
        <v>0</v>
      </c>
      <c r="DT67" s="7">
        <f t="shared" si="48"/>
        <v>0</v>
      </c>
      <c r="DU67" s="7">
        <f t="shared" si="48"/>
        <v>0</v>
      </c>
      <c r="DV67" s="7">
        <f t="shared" si="48"/>
        <v>0</v>
      </c>
      <c r="DW67" s="7">
        <f t="shared" si="48"/>
        <v>0</v>
      </c>
      <c r="DX67" s="7">
        <f t="shared" si="48"/>
        <v>0</v>
      </c>
      <c r="DY67" s="7">
        <f t="shared" si="48"/>
        <v>0</v>
      </c>
      <c r="DZ67" s="7">
        <f t="shared" si="48"/>
        <v>0</v>
      </c>
      <c r="EA67" s="7">
        <f t="shared" si="48"/>
        <v>0</v>
      </c>
      <c r="EB67" s="7">
        <f t="shared" si="48"/>
        <v>0</v>
      </c>
      <c r="EC67" s="7">
        <f t="shared" si="48"/>
        <v>0</v>
      </c>
      <c r="ED67" s="7">
        <f t="shared" si="48"/>
        <v>0</v>
      </c>
      <c r="EE67" s="7">
        <f t="shared" si="48"/>
        <v>0</v>
      </c>
      <c r="EF67" s="7">
        <f t="shared" si="48"/>
        <v>0</v>
      </c>
      <c r="EG67" s="7">
        <f t="shared" si="48"/>
        <v>0</v>
      </c>
      <c r="EH67" s="7">
        <f t="shared" si="48"/>
        <v>0</v>
      </c>
      <c r="EI67" s="7">
        <f t="shared" si="48"/>
        <v>0</v>
      </c>
      <c r="EJ67" s="7">
        <f t="shared" si="48"/>
        <v>0</v>
      </c>
      <c r="EK67" s="7">
        <f t="shared" si="48"/>
        <v>0</v>
      </c>
      <c r="EL67" s="7">
        <f t="shared" si="48"/>
        <v>0</v>
      </c>
      <c r="EM67" s="7">
        <f t="shared" si="48"/>
        <v>0</v>
      </c>
      <c r="EN67" s="7">
        <f t="shared" si="48"/>
        <v>0</v>
      </c>
      <c r="EO67" s="7">
        <f t="shared" si="48"/>
        <v>0</v>
      </c>
      <c r="EP67" s="7">
        <f t="shared" si="48"/>
        <v>0</v>
      </c>
      <c r="EQ67" s="7">
        <f t="shared" si="48"/>
        <v>0</v>
      </c>
      <c r="ER67" s="7">
        <f t="shared" si="48"/>
        <v>0</v>
      </c>
    </row>
    <row r="68" spans="1:148" ht="16.5" customHeight="1" x14ac:dyDescent="0.25">
      <c r="A68" s="7">
        <v>129</v>
      </c>
      <c r="B68" s="11" t="s">
        <v>268</v>
      </c>
      <c r="C68" s="12" t="s">
        <v>267</v>
      </c>
      <c r="D68" s="23" t="s">
        <v>266</v>
      </c>
      <c r="E68" s="11" t="s">
        <v>265</v>
      </c>
      <c r="F68" s="11" t="s">
        <v>1048</v>
      </c>
      <c r="G68" s="11">
        <v>1</v>
      </c>
      <c r="H68" s="11">
        <v>2021</v>
      </c>
      <c r="I68" s="14" t="s">
        <v>56</v>
      </c>
      <c r="J68" s="7" t="str">
        <f t="shared" si="43"/>
        <v>PDF</v>
      </c>
      <c r="K68" s="9" t="s">
        <v>937</v>
      </c>
      <c r="L68" s="7">
        <v>1</v>
      </c>
      <c r="M68" s="37" t="s">
        <v>1194</v>
      </c>
      <c r="N68" s="43" t="s">
        <v>1195</v>
      </c>
      <c r="O68" s="9"/>
      <c r="P68" s="37" t="s">
        <v>1197</v>
      </c>
      <c r="Q68" s="7">
        <v>1</v>
      </c>
      <c r="R68" s="5">
        <f t="shared" si="46"/>
        <v>3</v>
      </c>
      <c r="S68" s="7">
        <f t="shared" si="47"/>
        <v>0</v>
      </c>
      <c r="T68" s="7">
        <f t="shared" ref="T68:CE71" si="49">COUNTIF($N68,"*"&amp;TRIM(T$1)&amp;"*")</f>
        <v>0</v>
      </c>
      <c r="U68" s="7">
        <f t="shared" si="49"/>
        <v>0</v>
      </c>
      <c r="V68" s="7">
        <f t="shared" si="49"/>
        <v>0</v>
      </c>
      <c r="W68" s="7">
        <f t="shared" si="49"/>
        <v>0</v>
      </c>
      <c r="X68" s="7">
        <f t="shared" si="49"/>
        <v>0</v>
      </c>
      <c r="Y68" s="7">
        <f t="shared" si="49"/>
        <v>0</v>
      </c>
      <c r="Z68" s="7">
        <f t="shared" si="49"/>
        <v>0</v>
      </c>
      <c r="AA68" s="7">
        <f t="shared" si="49"/>
        <v>0</v>
      </c>
      <c r="AB68" s="7">
        <f t="shared" si="49"/>
        <v>0</v>
      </c>
      <c r="AC68" s="7">
        <f t="shared" si="49"/>
        <v>0</v>
      </c>
      <c r="AD68" s="7">
        <f t="shared" si="49"/>
        <v>0</v>
      </c>
      <c r="AE68" s="7">
        <f t="shared" si="49"/>
        <v>0</v>
      </c>
      <c r="AF68" s="7">
        <f t="shared" si="49"/>
        <v>0</v>
      </c>
      <c r="AG68" s="7">
        <f t="shared" si="49"/>
        <v>0</v>
      </c>
      <c r="AH68" s="7">
        <f t="shared" si="49"/>
        <v>0</v>
      </c>
      <c r="AI68" s="7">
        <f t="shared" si="49"/>
        <v>0</v>
      </c>
      <c r="AJ68" s="7">
        <f t="shared" si="49"/>
        <v>0</v>
      </c>
      <c r="AK68" s="7">
        <f t="shared" si="49"/>
        <v>0</v>
      </c>
      <c r="AL68" s="7">
        <f t="shared" si="49"/>
        <v>0</v>
      </c>
      <c r="AM68" s="7">
        <f t="shared" si="49"/>
        <v>0</v>
      </c>
      <c r="AN68" s="7">
        <f t="shared" si="49"/>
        <v>0</v>
      </c>
      <c r="AO68" s="7">
        <f t="shared" si="49"/>
        <v>0</v>
      </c>
      <c r="AP68" s="7">
        <f t="shared" si="49"/>
        <v>0</v>
      </c>
      <c r="AQ68" s="7">
        <f t="shared" si="49"/>
        <v>0</v>
      </c>
      <c r="AR68" s="7">
        <f t="shared" si="49"/>
        <v>0</v>
      </c>
      <c r="AS68" s="7">
        <f t="shared" si="49"/>
        <v>0</v>
      </c>
      <c r="AT68" s="7">
        <f t="shared" si="49"/>
        <v>1</v>
      </c>
      <c r="AU68" s="7">
        <f t="shared" si="49"/>
        <v>0</v>
      </c>
      <c r="AV68" s="7">
        <f t="shared" si="49"/>
        <v>0</v>
      </c>
      <c r="AW68" s="7">
        <f t="shared" si="49"/>
        <v>0</v>
      </c>
      <c r="AX68" s="7">
        <f t="shared" si="49"/>
        <v>0</v>
      </c>
      <c r="AY68" s="7">
        <f t="shared" si="49"/>
        <v>0</v>
      </c>
      <c r="AZ68" s="7">
        <f t="shared" si="49"/>
        <v>0</v>
      </c>
      <c r="BA68" s="7">
        <f t="shared" si="49"/>
        <v>1</v>
      </c>
      <c r="BB68" s="7">
        <f t="shared" si="49"/>
        <v>0</v>
      </c>
      <c r="BC68" s="7">
        <f t="shared" si="49"/>
        <v>0</v>
      </c>
      <c r="BD68" s="7">
        <f t="shared" si="49"/>
        <v>0</v>
      </c>
      <c r="BE68" s="7">
        <f t="shared" si="49"/>
        <v>0</v>
      </c>
      <c r="BF68" s="7">
        <f t="shared" si="49"/>
        <v>0</v>
      </c>
      <c r="BG68" s="7">
        <f t="shared" si="49"/>
        <v>0</v>
      </c>
      <c r="BH68" s="7">
        <f t="shared" si="49"/>
        <v>0</v>
      </c>
      <c r="BI68" s="7">
        <f t="shared" si="49"/>
        <v>0</v>
      </c>
      <c r="BJ68" s="7">
        <f t="shared" si="49"/>
        <v>0</v>
      </c>
      <c r="BK68" s="7">
        <f t="shared" si="49"/>
        <v>0</v>
      </c>
      <c r="BL68" s="7">
        <f t="shared" si="49"/>
        <v>0</v>
      </c>
      <c r="BM68" s="7">
        <f t="shared" si="49"/>
        <v>0</v>
      </c>
      <c r="BN68" s="7">
        <f t="shared" si="49"/>
        <v>0</v>
      </c>
      <c r="BO68" s="7">
        <f t="shared" si="49"/>
        <v>0</v>
      </c>
      <c r="BP68" s="7">
        <f t="shared" si="49"/>
        <v>0</v>
      </c>
      <c r="BQ68" s="7">
        <f t="shared" si="49"/>
        <v>0</v>
      </c>
      <c r="BR68" s="7">
        <f t="shared" si="49"/>
        <v>0</v>
      </c>
      <c r="BS68" s="7">
        <f t="shared" si="49"/>
        <v>0</v>
      </c>
      <c r="BT68" s="7">
        <f t="shared" si="49"/>
        <v>0</v>
      </c>
      <c r="BU68" s="7">
        <f t="shared" si="49"/>
        <v>0</v>
      </c>
      <c r="BV68" s="7">
        <f t="shared" si="49"/>
        <v>0</v>
      </c>
      <c r="BW68" s="7">
        <f t="shared" si="49"/>
        <v>0</v>
      </c>
      <c r="BX68" s="7">
        <f t="shared" si="49"/>
        <v>0</v>
      </c>
      <c r="BY68" s="7">
        <f t="shared" si="49"/>
        <v>0</v>
      </c>
      <c r="BZ68" s="7">
        <f t="shared" si="49"/>
        <v>0</v>
      </c>
      <c r="CA68" s="7">
        <f t="shared" si="49"/>
        <v>0</v>
      </c>
      <c r="CB68" s="7">
        <f t="shared" si="49"/>
        <v>0</v>
      </c>
      <c r="CC68" s="7">
        <f t="shared" si="49"/>
        <v>0</v>
      </c>
      <c r="CD68" s="7">
        <f t="shared" si="49"/>
        <v>0</v>
      </c>
      <c r="CE68" s="7">
        <f t="shared" si="49"/>
        <v>0</v>
      </c>
      <c r="CF68" s="7">
        <f t="shared" ref="CF68:EQ83" si="50">COUNTIF($N68,"*"&amp;TRIM(CF$1)&amp;"*")</f>
        <v>0</v>
      </c>
      <c r="CG68" s="7">
        <f t="shared" si="50"/>
        <v>0</v>
      </c>
      <c r="CH68" s="7">
        <f t="shared" si="50"/>
        <v>0</v>
      </c>
      <c r="CI68" s="7">
        <f t="shared" si="50"/>
        <v>0</v>
      </c>
      <c r="CJ68" s="7">
        <f t="shared" si="50"/>
        <v>0</v>
      </c>
      <c r="CK68" s="7">
        <f t="shared" si="50"/>
        <v>0</v>
      </c>
      <c r="CL68" s="7">
        <f t="shared" si="50"/>
        <v>0</v>
      </c>
      <c r="CM68" s="7">
        <f t="shared" si="50"/>
        <v>0</v>
      </c>
      <c r="CN68" s="7">
        <f t="shared" si="50"/>
        <v>0</v>
      </c>
      <c r="CO68" s="7">
        <f t="shared" si="50"/>
        <v>0</v>
      </c>
      <c r="CP68" s="7">
        <f t="shared" si="50"/>
        <v>0</v>
      </c>
      <c r="CQ68" s="7">
        <f t="shared" si="50"/>
        <v>0</v>
      </c>
      <c r="CR68" s="7">
        <f t="shared" si="50"/>
        <v>0</v>
      </c>
      <c r="CS68" s="7">
        <f t="shared" si="50"/>
        <v>0</v>
      </c>
      <c r="CT68" s="7">
        <f t="shared" si="50"/>
        <v>0</v>
      </c>
      <c r="CU68" s="7">
        <f t="shared" si="50"/>
        <v>0</v>
      </c>
      <c r="CV68" s="7">
        <f t="shared" si="50"/>
        <v>0</v>
      </c>
      <c r="CW68" s="7">
        <f t="shared" si="50"/>
        <v>0</v>
      </c>
      <c r="CX68" s="7">
        <f t="shared" si="50"/>
        <v>0</v>
      </c>
      <c r="CY68" s="7">
        <f t="shared" si="50"/>
        <v>0</v>
      </c>
      <c r="CZ68" s="7">
        <f t="shared" si="50"/>
        <v>0</v>
      </c>
      <c r="DA68" s="7">
        <f t="shared" si="50"/>
        <v>0</v>
      </c>
      <c r="DB68" s="7">
        <f t="shared" si="50"/>
        <v>0</v>
      </c>
      <c r="DC68" s="7">
        <f t="shared" si="50"/>
        <v>0</v>
      </c>
      <c r="DD68" s="7">
        <f t="shared" si="50"/>
        <v>0</v>
      </c>
      <c r="DE68" s="7">
        <f t="shared" si="50"/>
        <v>0</v>
      </c>
      <c r="DF68" s="7">
        <f t="shared" si="50"/>
        <v>0</v>
      </c>
      <c r="DG68" s="7">
        <f t="shared" si="50"/>
        <v>0</v>
      </c>
      <c r="DH68" s="7">
        <f t="shared" si="50"/>
        <v>0</v>
      </c>
      <c r="DI68" s="7">
        <f t="shared" si="50"/>
        <v>1</v>
      </c>
      <c r="DJ68" s="7">
        <f t="shared" si="50"/>
        <v>0</v>
      </c>
      <c r="DK68" s="7">
        <f t="shared" si="50"/>
        <v>0</v>
      </c>
      <c r="DL68" s="7">
        <f t="shared" si="50"/>
        <v>0</v>
      </c>
      <c r="DM68" s="7">
        <f t="shared" si="50"/>
        <v>0</v>
      </c>
      <c r="DN68" s="7">
        <f t="shared" si="50"/>
        <v>0</v>
      </c>
      <c r="DO68" s="7">
        <f t="shared" si="50"/>
        <v>0</v>
      </c>
      <c r="DP68" s="7">
        <f t="shared" si="50"/>
        <v>0</v>
      </c>
      <c r="DQ68" s="7">
        <f t="shared" si="50"/>
        <v>0</v>
      </c>
      <c r="DR68" s="7">
        <f t="shared" si="50"/>
        <v>0</v>
      </c>
      <c r="DS68" s="7">
        <f t="shared" si="50"/>
        <v>0</v>
      </c>
      <c r="DT68" s="7">
        <f t="shared" si="50"/>
        <v>0</v>
      </c>
      <c r="DU68" s="7">
        <f t="shared" si="50"/>
        <v>0</v>
      </c>
      <c r="DV68" s="7">
        <f t="shared" si="50"/>
        <v>0</v>
      </c>
      <c r="DW68" s="7">
        <f t="shared" si="50"/>
        <v>0</v>
      </c>
      <c r="DX68" s="7">
        <f t="shared" si="50"/>
        <v>0</v>
      </c>
      <c r="DY68" s="7">
        <f t="shared" si="50"/>
        <v>0</v>
      </c>
      <c r="DZ68" s="7">
        <f t="shared" si="50"/>
        <v>0</v>
      </c>
      <c r="EA68" s="7">
        <f t="shared" si="50"/>
        <v>0</v>
      </c>
      <c r="EB68" s="7">
        <f t="shared" si="50"/>
        <v>0</v>
      </c>
      <c r="EC68" s="7">
        <f t="shared" si="50"/>
        <v>0</v>
      </c>
      <c r="ED68" s="7">
        <f t="shared" si="50"/>
        <v>0</v>
      </c>
      <c r="EE68" s="7">
        <f t="shared" si="50"/>
        <v>0</v>
      </c>
      <c r="EF68" s="7">
        <f t="shared" si="50"/>
        <v>0</v>
      </c>
      <c r="EG68" s="7">
        <f t="shared" si="50"/>
        <v>0</v>
      </c>
      <c r="EH68" s="7">
        <f t="shared" si="50"/>
        <v>0</v>
      </c>
      <c r="EI68" s="7">
        <f t="shared" si="50"/>
        <v>0</v>
      </c>
      <c r="EJ68" s="7">
        <f t="shared" si="50"/>
        <v>0</v>
      </c>
      <c r="EK68" s="7">
        <f t="shared" si="50"/>
        <v>0</v>
      </c>
      <c r="EL68" s="7">
        <f t="shared" si="50"/>
        <v>0</v>
      </c>
      <c r="EM68" s="7">
        <f t="shared" si="50"/>
        <v>0</v>
      </c>
      <c r="EN68" s="7">
        <f t="shared" si="50"/>
        <v>0</v>
      </c>
      <c r="EO68" s="7">
        <f t="shared" si="50"/>
        <v>0</v>
      </c>
      <c r="EP68" s="7">
        <f t="shared" si="50"/>
        <v>0</v>
      </c>
      <c r="EQ68" s="7">
        <f t="shared" si="50"/>
        <v>0</v>
      </c>
      <c r="ER68" s="7">
        <f t="shared" si="48"/>
        <v>0</v>
      </c>
    </row>
    <row r="69" spans="1:148" ht="16.5" customHeight="1" x14ac:dyDescent="0.25">
      <c r="A69" s="7">
        <v>169</v>
      </c>
      <c r="B69" s="11" t="s">
        <v>115</v>
      </c>
      <c r="C69" s="12" t="s">
        <v>114</v>
      </c>
      <c r="D69" s="23" t="s">
        <v>113</v>
      </c>
      <c r="E69" s="11" t="s">
        <v>112</v>
      </c>
      <c r="F69" s="11" t="s">
        <v>1009</v>
      </c>
      <c r="G69" s="11">
        <v>1</v>
      </c>
      <c r="H69" s="11">
        <v>2018</v>
      </c>
      <c r="I69" s="14" t="s">
        <v>914</v>
      </c>
      <c r="J69" s="7" t="str">
        <f t="shared" si="43"/>
        <v>PDF</v>
      </c>
      <c r="K69" s="9" t="s">
        <v>937</v>
      </c>
      <c r="L69" s="7">
        <v>1</v>
      </c>
      <c r="M69" s="37" t="s">
        <v>1237</v>
      </c>
      <c r="N69" s="43" t="s">
        <v>1238</v>
      </c>
      <c r="O69" s="9"/>
      <c r="P69" s="37" t="s">
        <v>1239</v>
      </c>
      <c r="Q69" s="7">
        <v>1</v>
      </c>
      <c r="R69" s="5">
        <f t="shared" si="46"/>
        <v>5</v>
      </c>
      <c r="S69" s="7">
        <f t="shared" si="47"/>
        <v>0</v>
      </c>
      <c r="T69" s="7">
        <f t="shared" si="49"/>
        <v>0</v>
      </c>
      <c r="U69" s="7">
        <f t="shared" si="49"/>
        <v>0</v>
      </c>
      <c r="V69" s="7">
        <f t="shared" si="49"/>
        <v>0</v>
      </c>
      <c r="W69" s="7">
        <f t="shared" si="49"/>
        <v>0</v>
      </c>
      <c r="X69" s="7">
        <f t="shared" si="49"/>
        <v>0</v>
      </c>
      <c r="Y69" s="7">
        <f t="shared" si="49"/>
        <v>0</v>
      </c>
      <c r="Z69" s="7">
        <f t="shared" si="49"/>
        <v>0</v>
      </c>
      <c r="AA69" s="7">
        <f t="shared" si="49"/>
        <v>0</v>
      </c>
      <c r="AB69" s="7">
        <f t="shared" si="49"/>
        <v>0</v>
      </c>
      <c r="AC69" s="7">
        <f t="shared" si="49"/>
        <v>0</v>
      </c>
      <c r="AD69" s="7">
        <f t="shared" si="49"/>
        <v>0</v>
      </c>
      <c r="AE69" s="7">
        <f t="shared" si="49"/>
        <v>0</v>
      </c>
      <c r="AF69" s="7">
        <f t="shared" si="49"/>
        <v>0</v>
      </c>
      <c r="AG69" s="7">
        <f t="shared" si="49"/>
        <v>0</v>
      </c>
      <c r="AH69" s="7">
        <f t="shared" si="49"/>
        <v>0</v>
      </c>
      <c r="AI69" s="7">
        <f t="shared" si="49"/>
        <v>0</v>
      </c>
      <c r="AJ69" s="7">
        <f t="shared" si="49"/>
        <v>0</v>
      </c>
      <c r="AK69" s="7">
        <f t="shared" si="49"/>
        <v>0</v>
      </c>
      <c r="AL69" s="7">
        <f t="shared" si="49"/>
        <v>0</v>
      </c>
      <c r="AM69" s="7">
        <f t="shared" si="49"/>
        <v>0</v>
      </c>
      <c r="AN69" s="7">
        <f t="shared" si="49"/>
        <v>0</v>
      </c>
      <c r="AO69" s="7">
        <f t="shared" si="49"/>
        <v>0</v>
      </c>
      <c r="AP69" s="7">
        <f t="shared" si="49"/>
        <v>0</v>
      </c>
      <c r="AQ69" s="7">
        <f t="shared" si="49"/>
        <v>0</v>
      </c>
      <c r="AR69" s="7">
        <f t="shared" si="49"/>
        <v>0</v>
      </c>
      <c r="AS69" s="7">
        <f t="shared" si="49"/>
        <v>0</v>
      </c>
      <c r="AT69" s="7">
        <f t="shared" si="49"/>
        <v>0</v>
      </c>
      <c r="AU69" s="7">
        <f t="shared" si="49"/>
        <v>0</v>
      </c>
      <c r="AV69" s="7">
        <f t="shared" si="49"/>
        <v>0</v>
      </c>
      <c r="AW69" s="7">
        <f t="shared" si="49"/>
        <v>0</v>
      </c>
      <c r="AX69" s="7">
        <f t="shared" si="49"/>
        <v>0</v>
      </c>
      <c r="AY69" s="7">
        <f t="shared" si="49"/>
        <v>0</v>
      </c>
      <c r="AZ69" s="7">
        <f t="shared" si="49"/>
        <v>0</v>
      </c>
      <c r="BA69" s="7">
        <f t="shared" si="49"/>
        <v>0</v>
      </c>
      <c r="BB69" s="7">
        <f t="shared" si="49"/>
        <v>0</v>
      </c>
      <c r="BC69" s="7">
        <f t="shared" si="49"/>
        <v>0</v>
      </c>
      <c r="BD69" s="7">
        <f t="shared" si="49"/>
        <v>0</v>
      </c>
      <c r="BE69" s="7">
        <f t="shared" si="49"/>
        <v>0</v>
      </c>
      <c r="BF69" s="7">
        <f t="shared" si="49"/>
        <v>0</v>
      </c>
      <c r="BG69" s="7">
        <f t="shared" si="49"/>
        <v>0</v>
      </c>
      <c r="BH69" s="7">
        <f t="shared" si="49"/>
        <v>1</v>
      </c>
      <c r="BI69" s="7">
        <f t="shared" si="49"/>
        <v>0</v>
      </c>
      <c r="BJ69" s="7">
        <f t="shared" si="49"/>
        <v>0</v>
      </c>
      <c r="BK69" s="7">
        <f t="shared" si="49"/>
        <v>0</v>
      </c>
      <c r="BL69" s="7">
        <f t="shared" si="49"/>
        <v>0</v>
      </c>
      <c r="BM69" s="7">
        <f t="shared" si="49"/>
        <v>0</v>
      </c>
      <c r="BN69" s="7">
        <f t="shared" si="49"/>
        <v>0</v>
      </c>
      <c r="BO69" s="7">
        <f t="shared" si="49"/>
        <v>0</v>
      </c>
      <c r="BP69" s="7">
        <f t="shared" si="49"/>
        <v>0</v>
      </c>
      <c r="BQ69" s="7">
        <f t="shared" si="49"/>
        <v>0</v>
      </c>
      <c r="BR69" s="7">
        <f t="shared" si="49"/>
        <v>0</v>
      </c>
      <c r="BS69" s="7">
        <f t="shared" si="49"/>
        <v>0</v>
      </c>
      <c r="BT69" s="7">
        <f t="shared" si="49"/>
        <v>0</v>
      </c>
      <c r="BU69" s="7">
        <f t="shared" si="49"/>
        <v>0</v>
      </c>
      <c r="BV69" s="7">
        <f t="shared" si="49"/>
        <v>0</v>
      </c>
      <c r="BW69" s="7">
        <f t="shared" si="49"/>
        <v>0</v>
      </c>
      <c r="BX69" s="7">
        <f t="shared" si="49"/>
        <v>0</v>
      </c>
      <c r="BY69" s="7">
        <f t="shared" si="49"/>
        <v>0</v>
      </c>
      <c r="BZ69" s="7">
        <f t="shared" si="49"/>
        <v>0</v>
      </c>
      <c r="CA69" s="7">
        <f t="shared" si="49"/>
        <v>0</v>
      </c>
      <c r="CB69" s="7">
        <f t="shared" si="49"/>
        <v>0</v>
      </c>
      <c r="CC69" s="7">
        <f t="shared" si="49"/>
        <v>0</v>
      </c>
      <c r="CD69" s="7">
        <f t="shared" si="49"/>
        <v>0</v>
      </c>
      <c r="CE69" s="7">
        <f t="shared" si="49"/>
        <v>1</v>
      </c>
      <c r="CF69" s="7">
        <f t="shared" si="50"/>
        <v>1</v>
      </c>
      <c r="CG69" s="7">
        <f t="shared" si="50"/>
        <v>1</v>
      </c>
      <c r="CH69" s="7">
        <f t="shared" si="50"/>
        <v>0</v>
      </c>
      <c r="CI69" s="7">
        <f t="shared" si="50"/>
        <v>0</v>
      </c>
      <c r="CJ69" s="7">
        <f t="shared" si="50"/>
        <v>0</v>
      </c>
      <c r="CK69" s="7">
        <f t="shared" si="50"/>
        <v>0</v>
      </c>
      <c r="CL69" s="7">
        <f t="shared" si="50"/>
        <v>0</v>
      </c>
      <c r="CM69" s="7">
        <f t="shared" si="50"/>
        <v>0</v>
      </c>
      <c r="CN69" s="7">
        <f t="shared" si="50"/>
        <v>0</v>
      </c>
      <c r="CO69" s="7">
        <f t="shared" si="50"/>
        <v>0</v>
      </c>
      <c r="CP69" s="7">
        <f t="shared" si="50"/>
        <v>0</v>
      </c>
      <c r="CQ69" s="7">
        <f t="shared" si="50"/>
        <v>0</v>
      </c>
      <c r="CR69" s="7">
        <f t="shared" si="50"/>
        <v>0</v>
      </c>
      <c r="CS69" s="7">
        <f t="shared" si="50"/>
        <v>0</v>
      </c>
      <c r="CT69" s="7">
        <f t="shared" si="50"/>
        <v>0</v>
      </c>
      <c r="CU69" s="7">
        <f t="shared" si="50"/>
        <v>0</v>
      </c>
      <c r="CV69" s="7">
        <f t="shared" si="50"/>
        <v>0</v>
      </c>
      <c r="CW69" s="7">
        <f t="shared" si="50"/>
        <v>0</v>
      </c>
      <c r="CX69" s="7">
        <f t="shared" si="50"/>
        <v>0</v>
      </c>
      <c r="CY69" s="7">
        <f t="shared" si="50"/>
        <v>0</v>
      </c>
      <c r="CZ69" s="7">
        <f t="shared" si="50"/>
        <v>0</v>
      </c>
      <c r="DA69" s="7">
        <f t="shared" si="50"/>
        <v>0</v>
      </c>
      <c r="DB69" s="7">
        <f t="shared" si="50"/>
        <v>0</v>
      </c>
      <c r="DC69" s="7">
        <f t="shared" si="50"/>
        <v>0</v>
      </c>
      <c r="DD69" s="7">
        <f t="shared" si="50"/>
        <v>0</v>
      </c>
      <c r="DE69" s="7">
        <f t="shared" si="50"/>
        <v>0</v>
      </c>
      <c r="DF69" s="7">
        <f t="shared" si="50"/>
        <v>0</v>
      </c>
      <c r="DG69" s="7">
        <f t="shared" si="50"/>
        <v>0</v>
      </c>
      <c r="DH69" s="7">
        <f t="shared" si="50"/>
        <v>0</v>
      </c>
      <c r="DI69" s="7">
        <f t="shared" si="50"/>
        <v>0</v>
      </c>
      <c r="DJ69" s="7">
        <f t="shared" si="50"/>
        <v>0</v>
      </c>
      <c r="DK69" s="7">
        <f t="shared" si="50"/>
        <v>0</v>
      </c>
      <c r="DL69" s="7">
        <f t="shared" si="50"/>
        <v>0</v>
      </c>
      <c r="DM69" s="7">
        <f t="shared" si="50"/>
        <v>0</v>
      </c>
      <c r="DN69" s="7">
        <f t="shared" si="50"/>
        <v>0</v>
      </c>
      <c r="DO69" s="7">
        <f t="shared" si="50"/>
        <v>0</v>
      </c>
      <c r="DP69" s="7">
        <f t="shared" si="50"/>
        <v>0</v>
      </c>
      <c r="DQ69" s="7">
        <f t="shared" si="50"/>
        <v>0</v>
      </c>
      <c r="DR69" s="7">
        <f t="shared" si="50"/>
        <v>0</v>
      </c>
      <c r="DS69" s="7">
        <f t="shared" si="50"/>
        <v>0</v>
      </c>
      <c r="DT69" s="7">
        <f t="shared" si="50"/>
        <v>0</v>
      </c>
      <c r="DU69" s="7">
        <f t="shared" si="50"/>
        <v>0</v>
      </c>
      <c r="DV69" s="7">
        <f t="shared" si="50"/>
        <v>0</v>
      </c>
      <c r="DW69" s="7">
        <f t="shared" si="50"/>
        <v>0</v>
      </c>
      <c r="DX69" s="7">
        <f t="shared" si="50"/>
        <v>0</v>
      </c>
      <c r="DY69" s="7">
        <f t="shared" si="50"/>
        <v>0</v>
      </c>
      <c r="DZ69" s="7">
        <f t="shared" si="50"/>
        <v>0</v>
      </c>
      <c r="EA69" s="7">
        <f t="shared" si="50"/>
        <v>0</v>
      </c>
      <c r="EB69" s="7">
        <f t="shared" si="50"/>
        <v>0</v>
      </c>
      <c r="EC69" s="7">
        <f t="shared" si="50"/>
        <v>0</v>
      </c>
      <c r="ED69" s="7">
        <f t="shared" si="50"/>
        <v>0</v>
      </c>
      <c r="EE69" s="7">
        <f t="shared" si="50"/>
        <v>0</v>
      </c>
      <c r="EF69" s="7">
        <f t="shared" si="50"/>
        <v>0</v>
      </c>
      <c r="EG69" s="7">
        <f t="shared" si="50"/>
        <v>0</v>
      </c>
      <c r="EH69" s="7">
        <f t="shared" si="50"/>
        <v>0</v>
      </c>
      <c r="EI69" s="7">
        <f t="shared" si="50"/>
        <v>0</v>
      </c>
      <c r="EJ69" s="7">
        <f t="shared" si="50"/>
        <v>1</v>
      </c>
      <c r="EK69" s="7">
        <f t="shared" si="50"/>
        <v>0</v>
      </c>
      <c r="EL69" s="7">
        <f t="shared" si="50"/>
        <v>0</v>
      </c>
      <c r="EM69" s="7">
        <f t="shared" si="50"/>
        <v>0</v>
      </c>
      <c r="EN69" s="7">
        <f t="shared" si="50"/>
        <v>0</v>
      </c>
      <c r="EO69" s="7">
        <f t="shared" si="50"/>
        <v>0</v>
      </c>
      <c r="EP69" s="7">
        <f t="shared" si="50"/>
        <v>0</v>
      </c>
      <c r="EQ69" s="7">
        <f t="shared" si="50"/>
        <v>0</v>
      </c>
      <c r="ER69" s="7">
        <f t="shared" si="48"/>
        <v>0</v>
      </c>
    </row>
    <row r="70" spans="1:148" ht="16.5" customHeight="1" x14ac:dyDescent="0.25">
      <c r="A70" s="7">
        <v>116</v>
      </c>
      <c r="B70" s="11" t="s">
        <v>317</v>
      </c>
      <c r="C70" s="12" t="s">
        <v>316</v>
      </c>
      <c r="D70" s="23" t="s">
        <v>315</v>
      </c>
      <c r="E70" s="11" t="s">
        <v>314</v>
      </c>
      <c r="F70" s="11" t="s">
        <v>1017</v>
      </c>
      <c r="G70" s="11">
        <v>1</v>
      </c>
      <c r="H70" s="11">
        <v>2021</v>
      </c>
      <c r="I70" s="14" t="s">
        <v>882</v>
      </c>
      <c r="J70" s="7" t="str">
        <f t="shared" si="43"/>
        <v>PDF</v>
      </c>
      <c r="K70" s="9" t="s">
        <v>938</v>
      </c>
      <c r="L70" s="7">
        <v>1</v>
      </c>
      <c r="M70" s="38" t="s">
        <v>1499</v>
      </c>
      <c r="N70" s="46" t="s">
        <v>1484</v>
      </c>
      <c r="O70" s="7" t="s">
        <v>1307</v>
      </c>
      <c r="P70" s="7" t="s">
        <v>1308</v>
      </c>
      <c r="Q70" s="8">
        <v>1</v>
      </c>
      <c r="R70" s="5">
        <f t="shared" si="46"/>
        <v>10</v>
      </c>
      <c r="S70" s="7">
        <f t="shared" si="47"/>
        <v>0</v>
      </c>
      <c r="T70" s="7">
        <f t="shared" si="49"/>
        <v>1</v>
      </c>
      <c r="U70" s="7">
        <f t="shared" si="49"/>
        <v>0</v>
      </c>
      <c r="V70" s="7">
        <f t="shared" si="49"/>
        <v>0</v>
      </c>
      <c r="W70" s="7">
        <f t="shared" si="49"/>
        <v>0</v>
      </c>
      <c r="X70" s="7">
        <f t="shared" si="49"/>
        <v>0</v>
      </c>
      <c r="Y70" s="7">
        <f t="shared" si="49"/>
        <v>0</v>
      </c>
      <c r="Z70" s="7">
        <f t="shared" si="49"/>
        <v>0</v>
      </c>
      <c r="AA70" s="7">
        <f t="shared" si="49"/>
        <v>0</v>
      </c>
      <c r="AB70" s="7">
        <f t="shared" si="49"/>
        <v>0</v>
      </c>
      <c r="AC70" s="7">
        <f t="shared" si="49"/>
        <v>0</v>
      </c>
      <c r="AD70" s="7">
        <f t="shared" si="49"/>
        <v>0</v>
      </c>
      <c r="AE70" s="7">
        <f t="shared" si="49"/>
        <v>0</v>
      </c>
      <c r="AF70" s="7">
        <f t="shared" si="49"/>
        <v>0</v>
      </c>
      <c r="AG70" s="7">
        <f t="shared" si="49"/>
        <v>0</v>
      </c>
      <c r="AH70" s="7">
        <f t="shared" si="49"/>
        <v>0</v>
      </c>
      <c r="AI70" s="7">
        <f t="shared" si="49"/>
        <v>0</v>
      </c>
      <c r="AJ70" s="7">
        <f t="shared" si="49"/>
        <v>0</v>
      </c>
      <c r="AK70" s="7">
        <f t="shared" si="49"/>
        <v>0</v>
      </c>
      <c r="AL70" s="7">
        <f t="shared" si="49"/>
        <v>0</v>
      </c>
      <c r="AM70" s="7">
        <f t="shared" si="49"/>
        <v>0</v>
      </c>
      <c r="AN70" s="7">
        <f t="shared" si="49"/>
        <v>0</v>
      </c>
      <c r="AO70" s="7">
        <f t="shared" si="49"/>
        <v>0</v>
      </c>
      <c r="AP70" s="7">
        <f t="shared" si="49"/>
        <v>0</v>
      </c>
      <c r="AQ70" s="7">
        <f t="shared" si="49"/>
        <v>0</v>
      </c>
      <c r="AR70" s="7">
        <f t="shared" si="49"/>
        <v>0</v>
      </c>
      <c r="AS70" s="7">
        <f t="shared" si="49"/>
        <v>0</v>
      </c>
      <c r="AT70" s="7">
        <f t="shared" si="49"/>
        <v>0</v>
      </c>
      <c r="AU70" s="7">
        <f t="shared" si="49"/>
        <v>0</v>
      </c>
      <c r="AV70" s="7">
        <f t="shared" si="49"/>
        <v>0</v>
      </c>
      <c r="AW70" s="7">
        <f t="shared" si="49"/>
        <v>0</v>
      </c>
      <c r="AX70" s="7">
        <f t="shared" si="49"/>
        <v>0</v>
      </c>
      <c r="AY70" s="7">
        <f t="shared" si="49"/>
        <v>0</v>
      </c>
      <c r="AZ70" s="7">
        <f t="shared" si="49"/>
        <v>0</v>
      </c>
      <c r="BA70" s="7">
        <f t="shared" si="49"/>
        <v>0</v>
      </c>
      <c r="BB70" s="7">
        <f t="shared" si="49"/>
        <v>1</v>
      </c>
      <c r="BC70" s="7">
        <f t="shared" si="49"/>
        <v>0</v>
      </c>
      <c r="BD70" s="7">
        <f t="shared" si="49"/>
        <v>0</v>
      </c>
      <c r="BE70" s="7">
        <f t="shared" si="49"/>
        <v>0</v>
      </c>
      <c r="BF70" s="7">
        <f t="shared" si="49"/>
        <v>0</v>
      </c>
      <c r="BG70" s="7">
        <f t="shared" si="49"/>
        <v>1</v>
      </c>
      <c r="BH70" s="7">
        <f t="shared" si="49"/>
        <v>0</v>
      </c>
      <c r="BI70" s="7">
        <f t="shared" si="49"/>
        <v>0</v>
      </c>
      <c r="BJ70" s="7">
        <f t="shared" si="49"/>
        <v>0</v>
      </c>
      <c r="BK70" s="7">
        <f t="shared" si="49"/>
        <v>0</v>
      </c>
      <c r="BL70" s="7">
        <f t="shared" si="49"/>
        <v>0</v>
      </c>
      <c r="BM70" s="7">
        <f t="shared" si="49"/>
        <v>0</v>
      </c>
      <c r="BN70" s="7">
        <f t="shared" si="49"/>
        <v>0</v>
      </c>
      <c r="BO70" s="7">
        <f t="shared" si="49"/>
        <v>0</v>
      </c>
      <c r="BP70" s="7">
        <f t="shared" si="49"/>
        <v>0</v>
      </c>
      <c r="BQ70" s="7">
        <f t="shared" si="49"/>
        <v>0</v>
      </c>
      <c r="BR70" s="7">
        <f t="shared" si="49"/>
        <v>0</v>
      </c>
      <c r="BS70" s="7">
        <f t="shared" si="49"/>
        <v>0</v>
      </c>
      <c r="BT70" s="7">
        <f t="shared" si="49"/>
        <v>0</v>
      </c>
      <c r="BU70" s="7">
        <f t="shared" si="49"/>
        <v>0</v>
      </c>
      <c r="BV70" s="7">
        <f t="shared" si="49"/>
        <v>1</v>
      </c>
      <c r="BW70" s="7">
        <f t="shared" si="49"/>
        <v>0</v>
      </c>
      <c r="BX70" s="7">
        <f t="shared" si="49"/>
        <v>0</v>
      </c>
      <c r="BY70" s="7">
        <f t="shared" si="49"/>
        <v>0</v>
      </c>
      <c r="BZ70" s="7">
        <f t="shared" si="49"/>
        <v>0</v>
      </c>
      <c r="CA70" s="7">
        <f t="shared" si="49"/>
        <v>0</v>
      </c>
      <c r="CB70" s="7">
        <f t="shared" si="49"/>
        <v>0</v>
      </c>
      <c r="CC70" s="7">
        <f t="shared" si="49"/>
        <v>0</v>
      </c>
      <c r="CD70" s="7">
        <f t="shared" si="49"/>
        <v>0</v>
      </c>
      <c r="CE70" s="7">
        <f t="shared" si="49"/>
        <v>1</v>
      </c>
      <c r="CF70" s="7">
        <f t="shared" si="50"/>
        <v>1</v>
      </c>
      <c r="CG70" s="7">
        <f t="shared" si="50"/>
        <v>1</v>
      </c>
      <c r="CH70" s="7">
        <f t="shared" si="50"/>
        <v>0</v>
      </c>
      <c r="CI70" s="7">
        <f t="shared" si="50"/>
        <v>1</v>
      </c>
      <c r="CJ70" s="7">
        <f t="shared" si="50"/>
        <v>0</v>
      </c>
      <c r="CK70" s="7">
        <f t="shared" si="50"/>
        <v>0</v>
      </c>
      <c r="CL70" s="7">
        <f t="shared" si="50"/>
        <v>0</v>
      </c>
      <c r="CM70" s="7">
        <f t="shared" si="50"/>
        <v>0</v>
      </c>
      <c r="CN70" s="7">
        <f t="shared" si="50"/>
        <v>0</v>
      </c>
      <c r="CO70" s="7">
        <f t="shared" si="50"/>
        <v>0</v>
      </c>
      <c r="CP70" s="7">
        <f t="shared" si="50"/>
        <v>0</v>
      </c>
      <c r="CQ70" s="7">
        <f t="shared" si="50"/>
        <v>0</v>
      </c>
      <c r="CR70" s="7">
        <f t="shared" si="50"/>
        <v>0</v>
      </c>
      <c r="CS70" s="7">
        <f t="shared" si="50"/>
        <v>0</v>
      </c>
      <c r="CT70" s="7">
        <f t="shared" si="50"/>
        <v>0</v>
      </c>
      <c r="CU70" s="7">
        <f t="shared" si="50"/>
        <v>0</v>
      </c>
      <c r="CV70" s="7">
        <f t="shared" si="50"/>
        <v>0</v>
      </c>
      <c r="CW70" s="7">
        <f t="shared" si="50"/>
        <v>0</v>
      </c>
      <c r="CX70" s="7">
        <f t="shared" si="50"/>
        <v>0</v>
      </c>
      <c r="CY70" s="7">
        <f t="shared" si="50"/>
        <v>0</v>
      </c>
      <c r="CZ70" s="7">
        <f t="shared" si="50"/>
        <v>0</v>
      </c>
      <c r="DA70" s="7">
        <f t="shared" si="50"/>
        <v>0</v>
      </c>
      <c r="DB70" s="7">
        <f t="shared" si="50"/>
        <v>0</v>
      </c>
      <c r="DC70" s="7">
        <f t="shared" si="50"/>
        <v>0</v>
      </c>
      <c r="DD70" s="7">
        <f t="shared" si="50"/>
        <v>0</v>
      </c>
      <c r="DE70" s="7">
        <f t="shared" si="50"/>
        <v>0</v>
      </c>
      <c r="DF70" s="7">
        <f t="shared" si="50"/>
        <v>0</v>
      </c>
      <c r="DG70" s="7">
        <f t="shared" si="50"/>
        <v>0</v>
      </c>
      <c r="DH70" s="7">
        <f t="shared" si="50"/>
        <v>0</v>
      </c>
      <c r="DI70" s="7">
        <f t="shared" si="50"/>
        <v>0</v>
      </c>
      <c r="DJ70" s="7">
        <f t="shared" si="50"/>
        <v>0</v>
      </c>
      <c r="DK70" s="7">
        <f t="shared" si="50"/>
        <v>0</v>
      </c>
      <c r="DL70" s="7">
        <f t="shared" si="50"/>
        <v>0</v>
      </c>
      <c r="DM70" s="7">
        <f t="shared" si="50"/>
        <v>0</v>
      </c>
      <c r="DN70" s="7">
        <f t="shared" si="50"/>
        <v>0</v>
      </c>
      <c r="DO70" s="7">
        <f t="shared" si="50"/>
        <v>0</v>
      </c>
      <c r="DP70" s="7">
        <f t="shared" si="50"/>
        <v>0</v>
      </c>
      <c r="DQ70" s="7">
        <f t="shared" si="50"/>
        <v>1</v>
      </c>
      <c r="DR70" s="7">
        <f t="shared" si="50"/>
        <v>1</v>
      </c>
      <c r="DS70" s="7">
        <f t="shared" si="50"/>
        <v>0</v>
      </c>
      <c r="DT70" s="7">
        <f t="shared" si="50"/>
        <v>0</v>
      </c>
      <c r="DU70" s="7">
        <f t="shared" si="50"/>
        <v>0</v>
      </c>
      <c r="DV70" s="7">
        <f t="shared" si="50"/>
        <v>0</v>
      </c>
      <c r="DW70" s="7">
        <f t="shared" si="50"/>
        <v>0</v>
      </c>
      <c r="DX70" s="7">
        <f t="shared" si="50"/>
        <v>0</v>
      </c>
      <c r="DY70" s="7">
        <f t="shared" si="50"/>
        <v>0</v>
      </c>
      <c r="DZ70" s="7">
        <f t="shared" si="50"/>
        <v>0</v>
      </c>
      <c r="EA70" s="7">
        <f t="shared" si="50"/>
        <v>0</v>
      </c>
      <c r="EB70" s="7">
        <f t="shared" si="50"/>
        <v>0</v>
      </c>
      <c r="EC70" s="7">
        <f t="shared" si="50"/>
        <v>0</v>
      </c>
      <c r="ED70" s="7">
        <f t="shared" si="50"/>
        <v>0</v>
      </c>
      <c r="EE70" s="7">
        <f t="shared" si="50"/>
        <v>0</v>
      </c>
      <c r="EF70" s="7">
        <f t="shared" si="50"/>
        <v>0</v>
      </c>
      <c r="EG70" s="7">
        <f t="shared" si="50"/>
        <v>0</v>
      </c>
      <c r="EH70" s="7">
        <f t="shared" si="50"/>
        <v>0</v>
      </c>
      <c r="EI70" s="7">
        <f t="shared" si="50"/>
        <v>0</v>
      </c>
      <c r="EJ70" s="7">
        <f t="shared" si="50"/>
        <v>0</v>
      </c>
      <c r="EK70" s="7">
        <f t="shared" si="50"/>
        <v>0</v>
      </c>
      <c r="EL70" s="7">
        <f t="shared" si="50"/>
        <v>0</v>
      </c>
      <c r="EM70" s="7">
        <f t="shared" si="50"/>
        <v>0</v>
      </c>
      <c r="EN70" s="7">
        <f t="shared" si="50"/>
        <v>0</v>
      </c>
      <c r="EO70" s="7">
        <f t="shared" si="50"/>
        <v>0</v>
      </c>
      <c r="EP70" s="7">
        <f t="shared" si="50"/>
        <v>0</v>
      </c>
      <c r="EQ70" s="7">
        <f t="shared" si="50"/>
        <v>0</v>
      </c>
      <c r="ER70" s="7">
        <f t="shared" si="48"/>
        <v>0</v>
      </c>
    </row>
    <row r="71" spans="1:148" ht="16.5" customHeight="1" x14ac:dyDescent="0.25">
      <c r="A71" s="7">
        <v>19</v>
      </c>
      <c r="B71" s="11" t="s">
        <v>701</v>
      </c>
      <c r="C71" s="12" t="s">
        <v>700</v>
      </c>
      <c r="D71" s="23" t="s">
        <v>699</v>
      </c>
      <c r="E71" s="11" t="s">
        <v>698</v>
      </c>
      <c r="F71" s="11" t="s">
        <v>991</v>
      </c>
      <c r="G71" s="11">
        <v>1</v>
      </c>
      <c r="H71" s="11">
        <v>2024</v>
      </c>
      <c r="I71" s="14" t="s">
        <v>811</v>
      </c>
      <c r="J71" s="7" t="str">
        <f t="shared" si="43"/>
        <v>PDF</v>
      </c>
      <c r="K71" s="9" t="s">
        <v>936</v>
      </c>
      <c r="L71" s="7">
        <v>1</v>
      </c>
      <c r="M71" s="36" t="s">
        <v>1097</v>
      </c>
      <c r="N71" s="44" t="s">
        <v>1658</v>
      </c>
      <c r="O71" s="36" t="s">
        <v>954</v>
      </c>
      <c r="P71" s="36" t="s">
        <v>955</v>
      </c>
      <c r="Q71" s="8">
        <v>1</v>
      </c>
      <c r="R71" s="5">
        <f t="shared" si="46"/>
        <v>5</v>
      </c>
      <c r="S71" s="7">
        <f t="shared" si="47"/>
        <v>0</v>
      </c>
      <c r="T71" s="7">
        <f t="shared" si="49"/>
        <v>0</v>
      </c>
      <c r="U71" s="7">
        <f t="shared" si="49"/>
        <v>0</v>
      </c>
      <c r="V71" s="7">
        <f t="shared" si="49"/>
        <v>0</v>
      </c>
      <c r="W71" s="7">
        <f t="shared" si="49"/>
        <v>0</v>
      </c>
      <c r="X71" s="7">
        <f t="shared" si="49"/>
        <v>0</v>
      </c>
      <c r="Y71" s="7">
        <f t="shared" si="49"/>
        <v>0</v>
      </c>
      <c r="Z71" s="7">
        <f t="shared" si="49"/>
        <v>0</v>
      </c>
      <c r="AA71" s="7">
        <f t="shared" si="49"/>
        <v>0</v>
      </c>
      <c r="AB71" s="7">
        <f t="shared" si="49"/>
        <v>0</v>
      </c>
      <c r="AC71" s="7">
        <f t="shared" si="49"/>
        <v>0</v>
      </c>
      <c r="AD71" s="7">
        <f t="shared" si="49"/>
        <v>0</v>
      </c>
      <c r="AE71" s="7">
        <f t="shared" si="49"/>
        <v>0</v>
      </c>
      <c r="AF71" s="7">
        <f t="shared" si="49"/>
        <v>0</v>
      </c>
      <c r="AG71" s="7">
        <f t="shared" si="49"/>
        <v>0</v>
      </c>
      <c r="AH71" s="7">
        <f t="shared" si="49"/>
        <v>0</v>
      </c>
      <c r="AI71" s="7">
        <f t="shared" si="49"/>
        <v>0</v>
      </c>
      <c r="AJ71" s="7">
        <f t="shared" si="49"/>
        <v>0</v>
      </c>
      <c r="AK71" s="7">
        <f t="shared" si="49"/>
        <v>0</v>
      </c>
      <c r="AL71" s="7">
        <f t="shared" si="49"/>
        <v>0</v>
      </c>
      <c r="AM71" s="7">
        <f t="shared" si="49"/>
        <v>0</v>
      </c>
      <c r="AN71" s="7">
        <f t="shared" si="49"/>
        <v>1</v>
      </c>
      <c r="AO71" s="7">
        <f t="shared" si="49"/>
        <v>0</v>
      </c>
      <c r="AP71" s="7">
        <f t="shared" si="49"/>
        <v>0</v>
      </c>
      <c r="AQ71" s="7">
        <f t="shared" si="49"/>
        <v>0</v>
      </c>
      <c r="AR71" s="7">
        <f t="shared" si="49"/>
        <v>0</v>
      </c>
      <c r="AS71" s="7">
        <f t="shared" si="49"/>
        <v>0</v>
      </c>
      <c r="AT71" s="7">
        <f t="shared" si="49"/>
        <v>0</v>
      </c>
      <c r="AU71" s="7">
        <f t="shared" si="49"/>
        <v>0</v>
      </c>
      <c r="AV71" s="7">
        <f t="shared" si="49"/>
        <v>0</v>
      </c>
      <c r="AW71" s="7">
        <f t="shared" si="49"/>
        <v>0</v>
      </c>
      <c r="AX71" s="7">
        <f t="shared" si="49"/>
        <v>0</v>
      </c>
      <c r="AY71" s="7">
        <f t="shared" si="49"/>
        <v>0</v>
      </c>
      <c r="AZ71" s="7">
        <f t="shared" si="49"/>
        <v>0</v>
      </c>
      <c r="BA71" s="7">
        <f t="shared" si="49"/>
        <v>0</v>
      </c>
      <c r="BB71" s="7">
        <f t="shared" si="49"/>
        <v>0</v>
      </c>
      <c r="BC71" s="7">
        <f t="shared" si="49"/>
        <v>0</v>
      </c>
      <c r="BD71" s="7">
        <f t="shared" si="49"/>
        <v>0</v>
      </c>
      <c r="BE71" s="7">
        <f t="shared" si="49"/>
        <v>0</v>
      </c>
      <c r="BF71" s="7">
        <f t="shared" si="49"/>
        <v>0</v>
      </c>
      <c r="BG71" s="7">
        <f t="shared" si="49"/>
        <v>0</v>
      </c>
      <c r="BH71" s="7">
        <f t="shared" si="49"/>
        <v>0</v>
      </c>
      <c r="BI71" s="7">
        <f t="shared" si="49"/>
        <v>0</v>
      </c>
      <c r="BJ71" s="7">
        <f t="shared" si="49"/>
        <v>0</v>
      </c>
      <c r="BK71" s="7">
        <f t="shared" si="49"/>
        <v>0</v>
      </c>
      <c r="BL71" s="7">
        <f t="shared" si="49"/>
        <v>0</v>
      </c>
      <c r="BM71" s="7">
        <f t="shared" si="49"/>
        <v>0</v>
      </c>
      <c r="BN71" s="7">
        <f t="shared" si="49"/>
        <v>0</v>
      </c>
      <c r="BO71" s="7">
        <f t="shared" si="49"/>
        <v>0</v>
      </c>
      <c r="BP71" s="7">
        <f t="shared" si="49"/>
        <v>0</v>
      </c>
      <c r="BQ71" s="7">
        <f t="shared" si="49"/>
        <v>0</v>
      </c>
      <c r="BR71" s="7">
        <f t="shared" si="49"/>
        <v>0</v>
      </c>
      <c r="BS71" s="7">
        <f t="shared" si="49"/>
        <v>0</v>
      </c>
      <c r="BT71" s="7">
        <f t="shared" si="49"/>
        <v>0</v>
      </c>
      <c r="BU71" s="7">
        <f t="shared" si="49"/>
        <v>0</v>
      </c>
      <c r="BV71" s="7">
        <f t="shared" si="49"/>
        <v>0</v>
      </c>
      <c r="BW71" s="7">
        <f t="shared" si="49"/>
        <v>0</v>
      </c>
      <c r="BX71" s="7">
        <f t="shared" si="49"/>
        <v>0</v>
      </c>
      <c r="BY71" s="7">
        <f t="shared" si="49"/>
        <v>0</v>
      </c>
      <c r="BZ71" s="7">
        <f t="shared" si="49"/>
        <v>0</v>
      </c>
      <c r="CA71" s="7">
        <f t="shared" si="49"/>
        <v>0</v>
      </c>
      <c r="CB71" s="7">
        <f t="shared" si="49"/>
        <v>0</v>
      </c>
      <c r="CC71" s="7">
        <f t="shared" si="49"/>
        <v>0</v>
      </c>
      <c r="CD71" s="7">
        <f t="shared" si="49"/>
        <v>0</v>
      </c>
      <c r="CE71" s="7">
        <f t="shared" ref="CE71:EP74" si="51">COUNTIF($N71,"*"&amp;TRIM(CE$1)&amp;"*")</f>
        <v>0</v>
      </c>
      <c r="CF71" s="7">
        <f t="shared" si="51"/>
        <v>0</v>
      </c>
      <c r="CG71" s="7">
        <f t="shared" si="51"/>
        <v>0</v>
      </c>
      <c r="CH71" s="7">
        <f t="shared" si="51"/>
        <v>0</v>
      </c>
      <c r="CI71" s="7">
        <f t="shared" si="51"/>
        <v>0</v>
      </c>
      <c r="CJ71" s="7">
        <f t="shared" si="51"/>
        <v>0</v>
      </c>
      <c r="CK71" s="7">
        <f t="shared" si="51"/>
        <v>0</v>
      </c>
      <c r="CL71" s="7">
        <f t="shared" si="51"/>
        <v>0</v>
      </c>
      <c r="CM71" s="7">
        <f t="shared" si="51"/>
        <v>0</v>
      </c>
      <c r="CN71" s="7">
        <f t="shared" si="51"/>
        <v>0</v>
      </c>
      <c r="CO71" s="7">
        <f t="shared" si="51"/>
        <v>0</v>
      </c>
      <c r="CP71" s="7">
        <f t="shared" si="51"/>
        <v>0</v>
      </c>
      <c r="CQ71" s="7">
        <f t="shared" si="51"/>
        <v>0</v>
      </c>
      <c r="CR71" s="7">
        <f t="shared" si="51"/>
        <v>0</v>
      </c>
      <c r="CS71" s="7">
        <f t="shared" si="51"/>
        <v>0</v>
      </c>
      <c r="CT71" s="7">
        <f t="shared" si="51"/>
        <v>0</v>
      </c>
      <c r="CU71" s="7">
        <f t="shared" si="51"/>
        <v>0</v>
      </c>
      <c r="CV71" s="7">
        <f t="shared" si="51"/>
        <v>0</v>
      </c>
      <c r="CW71" s="7">
        <f t="shared" si="51"/>
        <v>0</v>
      </c>
      <c r="CX71" s="7">
        <f t="shared" si="51"/>
        <v>0</v>
      </c>
      <c r="CY71" s="7">
        <f t="shared" si="51"/>
        <v>0</v>
      </c>
      <c r="CZ71" s="7">
        <f t="shared" si="51"/>
        <v>0</v>
      </c>
      <c r="DA71" s="7">
        <f t="shared" si="51"/>
        <v>1</v>
      </c>
      <c r="DB71" s="7">
        <f t="shared" si="51"/>
        <v>0</v>
      </c>
      <c r="DC71" s="7">
        <f t="shared" si="51"/>
        <v>0</v>
      </c>
      <c r="DD71" s="7">
        <f t="shared" si="51"/>
        <v>0</v>
      </c>
      <c r="DE71" s="7">
        <f t="shared" si="51"/>
        <v>0</v>
      </c>
      <c r="DF71" s="7">
        <f t="shared" si="51"/>
        <v>0</v>
      </c>
      <c r="DG71" s="7">
        <f t="shared" si="51"/>
        <v>0</v>
      </c>
      <c r="DH71" s="7">
        <f t="shared" si="51"/>
        <v>0</v>
      </c>
      <c r="DI71" s="7">
        <f t="shared" si="51"/>
        <v>0</v>
      </c>
      <c r="DJ71" s="7">
        <f t="shared" si="51"/>
        <v>0</v>
      </c>
      <c r="DK71" s="7">
        <f t="shared" si="51"/>
        <v>0</v>
      </c>
      <c r="DL71" s="7">
        <f t="shared" si="51"/>
        <v>0</v>
      </c>
      <c r="DM71" s="7">
        <f t="shared" si="51"/>
        <v>0</v>
      </c>
      <c r="DN71" s="7">
        <f t="shared" si="51"/>
        <v>0</v>
      </c>
      <c r="DO71" s="7">
        <f t="shared" si="51"/>
        <v>0</v>
      </c>
      <c r="DP71" s="7">
        <f t="shared" si="51"/>
        <v>0</v>
      </c>
      <c r="DQ71" s="7">
        <f t="shared" si="51"/>
        <v>1</v>
      </c>
      <c r="DR71" s="7">
        <f t="shared" si="51"/>
        <v>1</v>
      </c>
      <c r="DS71" s="7">
        <f t="shared" si="51"/>
        <v>1</v>
      </c>
      <c r="DT71" s="7">
        <f t="shared" si="51"/>
        <v>0</v>
      </c>
      <c r="DU71" s="7">
        <f t="shared" si="51"/>
        <v>0</v>
      </c>
      <c r="DV71" s="7">
        <f t="shared" si="51"/>
        <v>0</v>
      </c>
      <c r="DW71" s="7">
        <f t="shared" si="51"/>
        <v>0</v>
      </c>
      <c r="DX71" s="7">
        <f t="shared" si="51"/>
        <v>0</v>
      </c>
      <c r="DY71" s="7">
        <f t="shared" si="51"/>
        <v>0</v>
      </c>
      <c r="DZ71" s="7">
        <f t="shared" si="51"/>
        <v>0</v>
      </c>
      <c r="EA71" s="7">
        <f t="shared" si="51"/>
        <v>0</v>
      </c>
      <c r="EB71" s="7">
        <f t="shared" si="51"/>
        <v>0</v>
      </c>
      <c r="EC71" s="7">
        <f t="shared" si="51"/>
        <v>0</v>
      </c>
      <c r="ED71" s="7">
        <f t="shared" si="51"/>
        <v>0</v>
      </c>
      <c r="EE71" s="7">
        <f t="shared" si="51"/>
        <v>0</v>
      </c>
      <c r="EF71" s="7">
        <f t="shared" si="51"/>
        <v>0</v>
      </c>
      <c r="EG71" s="7">
        <f t="shared" si="51"/>
        <v>0</v>
      </c>
      <c r="EH71" s="7">
        <f t="shared" si="51"/>
        <v>0</v>
      </c>
      <c r="EI71" s="7">
        <f t="shared" si="51"/>
        <v>0</v>
      </c>
      <c r="EJ71" s="7">
        <f t="shared" si="51"/>
        <v>0</v>
      </c>
      <c r="EK71" s="7">
        <f t="shared" si="51"/>
        <v>0</v>
      </c>
      <c r="EL71" s="7">
        <f t="shared" si="51"/>
        <v>0</v>
      </c>
      <c r="EM71" s="7">
        <f t="shared" si="51"/>
        <v>0</v>
      </c>
      <c r="EN71" s="7">
        <f t="shared" si="51"/>
        <v>0</v>
      </c>
      <c r="EO71" s="7">
        <f t="shared" si="51"/>
        <v>0</v>
      </c>
      <c r="EP71" s="7">
        <f t="shared" si="51"/>
        <v>0</v>
      </c>
      <c r="EQ71" s="7">
        <f t="shared" si="50"/>
        <v>0</v>
      </c>
      <c r="ER71" s="7">
        <f t="shared" si="48"/>
        <v>0</v>
      </c>
    </row>
    <row r="72" spans="1:148" ht="16.5" customHeight="1" x14ac:dyDescent="0.25">
      <c r="A72" s="7">
        <v>56</v>
      </c>
      <c r="B72" s="11" t="s">
        <v>555</v>
      </c>
      <c r="C72" s="12" t="s">
        <v>554</v>
      </c>
      <c r="D72" s="23" t="s">
        <v>553</v>
      </c>
      <c r="E72" s="11" t="s">
        <v>552</v>
      </c>
      <c r="F72" s="11" t="s">
        <v>962</v>
      </c>
      <c r="G72" s="11">
        <v>1</v>
      </c>
      <c r="H72" s="11">
        <v>2023</v>
      </c>
      <c r="I72" s="14" t="s">
        <v>837</v>
      </c>
      <c r="J72" s="7" t="str">
        <f t="shared" si="43"/>
        <v>PDF</v>
      </c>
      <c r="K72" s="9" t="s">
        <v>936</v>
      </c>
      <c r="L72" s="7">
        <v>1</v>
      </c>
      <c r="M72" s="36" t="s">
        <v>1138</v>
      </c>
      <c r="N72" s="44" t="s">
        <v>1156</v>
      </c>
      <c r="O72" s="36" t="s">
        <v>1167</v>
      </c>
      <c r="P72" s="36" t="s">
        <v>1176</v>
      </c>
      <c r="Q72" s="8">
        <v>1</v>
      </c>
      <c r="R72" s="5">
        <f t="shared" si="46"/>
        <v>2</v>
      </c>
      <c r="S72" s="7">
        <f t="shared" si="47"/>
        <v>0</v>
      </c>
      <c r="T72" s="7">
        <f t="shared" ref="T72:CE75" si="52">COUNTIF($N72,"*"&amp;TRIM(T$1)&amp;"*")</f>
        <v>0</v>
      </c>
      <c r="U72" s="7">
        <f t="shared" si="52"/>
        <v>0</v>
      </c>
      <c r="V72" s="7">
        <f t="shared" si="52"/>
        <v>0</v>
      </c>
      <c r="W72" s="7">
        <f t="shared" si="52"/>
        <v>0</v>
      </c>
      <c r="X72" s="7">
        <f t="shared" si="52"/>
        <v>0</v>
      </c>
      <c r="Y72" s="7">
        <f t="shared" si="52"/>
        <v>0</v>
      </c>
      <c r="Z72" s="7">
        <f t="shared" si="52"/>
        <v>0</v>
      </c>
      <c r="AA72" s="7">
        <f t="shared" si="52"/>
        <v>0</v>
      </c>
      <c r="AB72" s="7">
        <f t="shared" si="52"/>
        <v>0</v>
      </c>
      <c r="AC72" s="7">
        <f t="shared" si="52"/>
        <v>0</v>
      </c>
      <c r="AD72" s="7">
        <f t="shared" si="52"/>
        <v>0</v>
      </c>
      <c r="AE72" s="7">
        <f t="shared" si="52"/>
        <v>0</v>
      </c>
      <c r="AF72" s="7">
        <f t="shared" si="52"/>
        <v>0</v>
      </c>
      <c r="AG72" s="7">
        <f t="shared" si="52"/>
        <v>0</v>
      </c>
      <c r="AH72" s="7">
        <f t="shared" si="52"/>
        <v>0</v>
      </c>
      <c r="AI72" s="7">
        <f t="shared" si="52"/>
        <v>0</v>
      </c>
      <c r="AJ72" s="7">
        <f t="shared" si="52"/>
        <v>0</v>
      </c>
      <c r="AK72" s="7">
        <f t="shared" si="52"/>
        <v>0</v>
      </c>
      <c r="AL72" s="7">
        <f t="shared" si="52"/>
        <v>0</v>
      </c>
      <c r="AM72" s="7">
        <f t="shared" si="52"/>
        <v>0</v>
      </c>
      <c r="AN72" s="7">
        <f t="shared" si="52"/>
        <v>1</v>
      </c>
      <c r="AO72" s="7">
        <f t="shared" si="52"/>
        <v>0</v>
      </c>
      <c r="AP72" s="7">
        <f t="shared" si="52"/>
        <v>0</v>
      </c>
      <c r="AQ72" s="7">
        <f t="shared" si="52"/>
        <v>0</v>
      </c>
      <c r="AR72" s="7">
        <f t="shared" si="52"/>
        <v>0</v>
      </c>
      <c r="AS72" s="7">
        <f t="shared" si="52"/>
        <v>0</v>
      </c>
      <c r="AT72" s="7">
        <f t="shared" si="52"/>
        <v>0</v>
      </c>
      <c r="AU72" s="7">
        <f t="shared" si="52"/>
        <v>0</v>
      </c>
      <c r="AV72" s="7">
        <f t="shared" si="52"/>
        <v>0</v>
      </c>
      <c r="AW72" s="7">
        <f t="shared" si="52"/>
        <v>0</v>
      </c>
      <c r="AX72" s="7">
        <f t="shared" si="52"/>
        <v>0</v>
      </c>
      <c r="AY72" s="7">
        <f t="shared" si="52"/>
        <v>0</v>
      </c>
      <c r="AZ72" s="7">
        <f t="shared" si="52"/>
        <v>0</v>
      </c>
      <c r="BA72" s="7">
        <f t="shared" si="52"/>
        <v>0</v>
      </c>
      <c r="BB72" s="7">
        <f t="shared" si="52"/>
        <v>0</v>
      </c>
      <c r="BC72" s="7">
        <f t="shared" si="52"/>
        <v>0</v>
      </c>
      <c r="BD72" s="7">
        <f t="shared" si="52"/>
        <v>0</v>
      </c>
      <c r="BE72" s="7">
        <f t="shared" si="52"/>
        <v>0</v>
      </c>
      <c r="BF72" s="7">
        <f t="shared" si="52"/>
        <v>0</v>
      </c>
      <c r="BG72" s="7">
        <f t="shared" si="52"/>
        <v>0</v>
      </c>
      <c r="BH72" s="7">
        <f t="shared" si="52"/>
        <v>0</v>
      </c>
      <c r="BI72" s="7">
        <f t="shared" si="52"/>
        <v>0</v>
      </c>
      <c r="BJ72" s="7">
        <f t="shared" si="52"/>
        <v>0</v>
      </c>
      <c r="BK72" s="7">
        <f t="shared" si="52"/>
        <v>0</v>
      </c>
      <c r="BL72" s="7">
        <f t="shared" si="52"/>
        <v>0</v>
      </c>
      <c r="BM72" s="7">
        <f t="shared" si="52"/>
        <v>0</v>
      </c>
      <c r="BN72" s="7">
        <f t="shared" si="52"/>
        <v>0</v>
      </c>
      <c r="BO72" s="7">
        <f t="shared" si="52"/>
        <v>0</v>
      </c>
      <c r="BP72" s="7">
        <f t="shared" si="52"/>
        <v>0</v>
      </c>
      <c r="BQ72" s="7">
        <f t="shared" si="52"/>
        <v>0</v>
      </c>
      <c r="BR72" s="7">
        <f t="shared" si="52"/>
        <v>0</v>
      </c>
      <c r="BS72" s="7">
        <f t="shared" si="52"/>
        <v>0</v>
      </c>
      <c r="BT72" s="7">
        <f t="shared" si="52"/>
        <v>0</v>
      </c>
      <c r="BU72" s="7">
        <f t="shared" si="52"/>
        <v>0</v>
      </c>
      <c r="BV72" s="7">
        <f t="shared" si="52"/>
        <v>0</v>
      </c>
      <c r="BW72" s="7">
        <f t="shared" si="52"/>
        <v>0</v>
      </c>
      <c r="BX72" s="7">
        <f t="shared" si="52"/>
        <v>0</v>
      </c>
      <c r="BY72" s="7">
        <f t="shared" si="52"/>
        <v>0</v>
      </c>
      <c r="BZ72" s="7">
        <f t="shared" si="52"/>
        <v>0</v>
      </c>
      <c r="CA72" s="7">
        <f t="shared" si="52"/>
        <v>0</v>
      </c>
      <c r="CB72" s="7">
        <f t="shared" si="52"/>
        <v>0</v>
      </c>
      <c r="CC72" s="7">
        <f t="shared" si="52"/>
        <v>0</v>
      </c>
      <c r="CD72" s="7">
        <f t="shared" si="52"/>
        <v>0</v>
      </c>
      <c r="CE72" s="7">
        <f t="shared" si="52"/>
        <v>0</v>
      </c>
      <c r="CF72" s="7">
        <f t="shared" si="51"/>
        <v>0</v>
      </c>
      <c r="CG72" s="7">
        <f t="shared" si="51"/>
        <v>0</v>
      </c>
      <c r="CH72" s="7">
        <f t="shared" si="51"/>
        <v>0</v>
      </c>
      <c r="CI72" s="7">
        <f t="shared" si="51"/>
        <v>0</v>
      </c>
      <c r="CJ72" s="7">
        <f t="shared" si="51"/>
        <v>0</v>
      </c>
      <c r="CK72" s="7">
        <f t="shared" si="51"/>
        <v>0</v>
      </c>
      <c r="CL72" s="7">
        <f t="shared" si="51"/>
        <v>0</v>
      </c>
      <c r="CM72" s="7">
        <f t="shared" si="51"/>
        <v>0</v>
      </c>
      <c r="CN72" s="7">
        <f t="shared" si="51"/>
        <v>0</v>
      </c>
      <c r="CO72" s="7">
        <f t="shared" si="51"/>
        <v>0</v>
      </c>
      <c r="CP72" s="7">
        <f t="shared" si="51"/>
        <v>0</v>
      </c>
      <c r="CQ72" s="7">
        <f t="shared" si="51"/>
        <v>0</v>
      </c>
      <c r="CR72" s="7">
        <f t="shared" si="51"/>
        <v>0</v>
      </c>
      <c r="CS72" s="7">
        <f t="shared" si="51"/>
        <v>0</v>
      </c>
      <c r="CT72" s="7">
        <f t="shared" si="51"/>
        <v>0</v>
      </c>
      <c r="CU72" s="7">
        <f t="shared" si="51"/>
        <v>0</v>
      </c>
      <c r="CV72" s="7">
        <f t="shared" si="51"/>
        <v>0</v>
      </c>
      <c r="CW72" s="7">
        <f t="shared" si="51"/>
        <v>0</v>
      </c>
      <c r="CX72" s="7">
        <f t="shared" si="51"/>
        <v>0</v>
      </c>
      <c r="CY72" s="7">
        <f t="shared" si="51"/>
        <v>0</v>
      </c>
      <c r="CZ72" s="7">
        <f t="shared" si="51"/>
        <v>0</v>
      </c>
      <c r="DA72" s="7">
        <f t="shared" si="51"/>
        <v>1</v>
      </c>
      <c r="DB72" s="7">
        <f t="shared" si="51"/>
        <v>0</v>
      </c>
      <c r="DC72" s="7">
        <f t="shared" si="51"/>
        <v>0</v>
      </c>
      <c r="DD72" s="7">
        <f t="shared" si="51"/>
        <v>0</v>
      </c>
      <c r="DE72" s="7">
        <f t="shared" si="51"/>
        <v>0</v>
      </c>
      <c r="DF72" s="7">
        <f t="shared" si="51"/>
        <v>0</v>
      </c>
      <c r="DG72" s="7">
        <f t="shared" si="51"/>
        <v>0</v>
      </c>
      <c r="DH72" s="7">
        <f t="shared" si="51"/>
        <v>0</v>
      </c>
      <c r="DI72" s="7">
        <f t="shared" si="51"/>
        <v>0</v>
      </c>
      <c r="DJ72" s="7">
        <f t="shared" si="51"/>
        <v>0</v>
      </c>
      <c r="DK72" s="7">
        <f t="shared" si="51"/>
        <v>0</v>
      </c>
      <c r="DL72" s="7">
        <f t="shared" si="51"/>
        <v>0</v>
      </c>
      <c r="DM72" s="7">
        <f t="shared" si="51"/>
        <v>0</v>
      </c>
      <c r="DN72" s="7">
        <f t="shared" si="51"/>
        <v>0</v>
      </c>
      <c r="DO72" s="7">
        <f t="shared" si="51"/>
        <v>0</v>
      </c>
      <c r="DP72" s="7">
        <f t="shared" si="51"/>
        <v>0</v>
      </c>
      <c r="DQ72" s="7">
        <f t="shared" si="51"/>
        <v>0</v>
      </c>
      <c r="DR72" s="7">
        <f t="shared" si="51"/>
        <v>0</v>
      </c>
      <c r="DS72" s="7">
        <f t="shared" si="51"/>
        <v>0</v>
      </c>
      <c r="DT72" s="7">
        <f t="shared" si="51"/>
        <v>0</v>
      </c>
      <c r="DU72" s="7">
        <f t="shared" si="51"/>
        <v>0</v>
      </c>
      <c r="DV72" s="7">
        <f t="shared" si="51"/>
        <v>0</v>
      </c>
      <c r="DW72" s="7">
        <f t="shared" si="51"/>
        <v>0</v>
      </c>
      <c r="DX72" s="7">
        <f t="shared" si="51"/>
        <v>0</v>
      </c>
      <c r="DY72" s="7">
        <f t="shared" si="51"/>
        <v>0</v>
      </c>
      <c r="DZ72" s="7">
        <f t="shared" si="51"/>
        <v>0</v>
      </c>
      <c r="EA72" s="7">
        <f t="shared" si="51"/>
        <v>0</v>
      </c>
      <c r="EB72" s="7">
        <f t="shared" si="51"/>
        <v>0</v>
      </c>
      <c r="EC72" s="7">
        <f t="shared" si="51"/>
        <v>0</v>
      </c>
      <c r="ED72" s="7">
        <f t="shared" si="51"/>
        <v>0</v>
      </c>
      <c r="EE72" s="7">
        <f t="shared" si="51"/>
        <v>0</v>
      </c>
      <c r="EF72" s="7">
        <f t="shared" si="51"/>
        <v>0</v>
      </c>
      <c r="EG72" s="7">
        <f t="shared" si="51"/>
        <v>0</v>
      </c>
      <c r="EH72" s="7">
        <f t="shared" si="51"/>
        <v>0</v>
      </c>
      <c r="EI72" s="7">
        <f t="shared" si="51"/>
        <v>0</v>
      </c>
      <c r="EJ72" s="7">
        <f t="shared" si="51"/>
        <v>0</v>
      </c>
      <c r="EK72" s="7">
        <f t="shared" si="51"/>
        <v>0</v>
      </c>
      <c r="EL72" s="7">
        <f t="shared" si="51"/>
        <v>0</v>
      </c>
      <c r="EM72" s="7">
        <f t="shared" si="51"/>
        <v>0</v>
      </c>
      <c r="EN72" s="7">
        <f t="shared" si="51"/>
        <v>0</v>
      </c>
      <c r="EO72" s="7">
        <f t="shared" si="51"/>
        <v>0</v>
      </c>
      <c r="EP72" s="7">
        <f t="shared" si="51"/>
        <v>0</v>
      </c>
      <c r="EQ72" s="7">
        <f t="shared" si="50"/>
        <v>0</v>
      </c>
      <c r="ER72" s="7">
        <f t="shared" si="48"/>
        <v>0</v>
      </c>
    </row>
    <row r="73" spans="1:148" ht="16.5" customHeight="1" x14ac:dyDescent="0.25">
      <c r="A73" s="7">
        <v>159</v>
      </c>
      <c r="B73" s="11" t="s">
        <v>152</v>
      </c>
      <c r="C73" s="12" t="s">
        <v>151</v>
      </c>
      <c r="D73" s="23" t="s">
        <v>150</v>
      </c>
      <c r="E73" s="11" t="s">
        <v>149</v>
      </c>
      <c r="F73" s="11" t="s">
        <v>1038</v>
      </c>
      <c r="G73" s="11">
        <v>1</v>
      </c>
      <c r="H73" s="11">
        <v>2019</v>
      </c>
      <c r="I73" s="14" t="s">
        <v>907</v>
      </c>
      <c r="J73" s="7" t="str">
        <f t="shared" si="43"/>
        <v>PDF</v>
      </c>
      <c r="K73" s="9" t="s">
        <v>937</v>
      </c>
      <c r="L73" s="7">
        <v>1</v>
      </c>
      <c r="M73" s="37" t="s">
        <v>1224</v>
      </c>
      <c r="N73" s="43" t="s">
        <v>1225</v>
      </c>
      <c r="O73" s="37" t="s">
        <v>1686</v>
      </c>
      <c r="P73" s="37" t="s">
        <v>1226</v>
      </c>
      <c r="Q73" s="7">
        <v>1</v>
      </c>
      <c r="R73" s="5">
        <f t="shared" si="46"/>
        <v>6</v>
      </c>
      <c r="S73" s="7">
        <f t="shared" si="47"/>
        <v>0</v>
      </c>
      <c r="T73" s="7">
        <f t="shared" si="52"/>
        <v>0</v>
      </c>
      <c r="U73" s="7">
        <f t="shared" si="52"/>
        <v>0</v>
      </c>
      <c r="V73" s="7">
        <f t="shared" si="52"/>
        <v>0</v>
      </c>
      <c r="W73" s="7">
        <f t="shared" si="52"/>
        <v>0</v>
      </c>
      <c r="X73" s="7">
        <f t="shared" si="52"/>
        <v>0</v>
      </c>
      <c r="Y73" s="7">
        <f t="shared" si="52"/>
        <v>0</v>
      </c>
      <c r="Z73" s="7">
        <f t="shared" si="52"/>
        <v>0</v>
      </c>
      <c r="AA73" s="7">
        <f t="shared" si="52"/>
        <v>0</v>
      </c>
      <c r="AB73" s="7">
        <f t="shared" si="52"/>
        <v>0</v>
      </c>
      <c r="AC73" s="7">
        <f t="shared" si="52"/>
        <v>0</v>
      </c>
      <c r="AD73" s="7">
        <f t="shared" si="52"/>
        <v>0</v>
      </c>
      <c r="AE73" s="7">
        <f t="shared" si="52"/>
        <v>0</v>
      </c>
      <c r="AF73" s="7">
        <f t="shared" si="52"/>
        <v>0</v>
      </c>
      <c r="AG73" s="7">
        <f t="shared" si="52"/>
        <v>0</v>
      </c>
      <c r="AH73" s="7">
        <f t="shared" si="52"/>
        <v>0</v>
      </c>
      <c r="AI73" s="7">
        <f t="shared" si="52"/>
        <v>0</v>
      </c>
      <c r="AJ73" s="7">
        <f t="shared" si="52"/>
        <v>0</v>
      </c>
      <c r="AK73" s="7">
        <f t="shared" si="52"/>
        <v>0</v>
      </c>
      <c r="AL73" s="7">
        <f t="shared" si="52"/>
        <v>0</v>
      </c>
      <c r="AM73" s="7">
        <f t="shared" si="52"/>
        <v>0</v>
      </c>
      <c r="AN73" s="7">
        <f t="shared" si="52"/>
        <v>0</v>
      </c>
      <c r="AO73" s="7">
        <f t="shared" si="52"/>
        <v>0</v>
      </c>
      <c r="AP73" s="7">
        <f t="shared" si="52"/>
        <v>0</v>
      </c>
      <c r="AQ73" s="7">
        <f t="shared" si="52"/>
        <v>0</v>
      </c>
      <c r="AR73" s="7">
        <f t="shared" si="52"/>
        <v>0</v>
      </c>
      <c r="AS73" s="7">
        <f t="shared" si="52"/>
        <v>0</v>
      </c>
      <c r="AT73" s="7">
        <f t="shared" si="52"/>
        <v>0</v>
      </c>
      <c r="AU73" s="7">
        <f t="shared" si="52"/>
        <v>0</v>
      </c>
      <c r="AV73" s="7">
        <f t="shared" si="52"/>
        <v>0</v>
      </c>
      <c r="AW73" s="7">
        <f t="shared" si="52"/>
        <v>0</v>
      </c>
      <c r="AX73" s="7">
        <f t="shared" si="52"/>
        <v>0</v>
      </c>
      <c r="AY73" s="7">
        <f t="shared" si="52"/>
        <v>0</v>
      </c>
      <c r="AZ73" s="7">
        <f t="shared" si="52"/>
        <v>0</v>
      </c>
      <c r="BA73" s="7">
        <f t="shared" si="52"/>
        <v>0</v>
      </c>
      <c r="BB73" s="7">
        <f t="shared" si="52"/>
        <v>0</v>
      </c>
      <c r="BC73" s="7">
        <f t="shared" si="52"/>
        <v>0</v>
      </c>
      <c r="BD73" s="7">
        <f t="shared" si="52"/>
        <v>0</v>
      </c>
      <c r="BE73" s="7">
        <f t="shared" si="52"/>
        <v>0</v>
      </c>
      <c r="BF73" s="7">
        <f t="shared" si="52"/>
        <v>0</v>
      </c>
      <c r="BG73" s="7">
        <f t="shared" si="52"/>
        <v>0</v>
      </c>
      <c r="BH73" s="7">
        <f t="shared" si="52"/>
        <v>0</v>
      </c>
      <c r="BI73" s="7">
        <f t="shared" si="52"/>
        <v>0</v>
      </c>
      <c r="BJ73" s="7">
        <f t="shared" si="52"/>
        <v>0</v>
      </c>
      <c r="BK73" s="7">
        <f t="shared" si="52"/>
        <v>0</v>
      </c>
      <c r="BL73" s="7">
        <f t="shared" si="52"/>
        <v>0</v>
      </c>
      <c r="BM73" s="7">
        <f t="shared" si="52"/>
        <v>0</v>
      </c>
      <c r="BN73" s="7">
        <f t="shared" si="52"/>
        <v>0</v>
      </c>
      <c r="BO73" s="7">
        <f t="shared" si="52"/>
        <v>0</v>
      </c>
      <c r="BP73" s="7">
        <f t="shared" si="52"/>
        <v>0</v>
      </c>
      <c r="BQ73" s="7">
        <f t="shared" si="52"/>
        <v>0</v>
      </c>
      <c r="BR73" s="7">
        <f t="shared" si="52"/>
        <v>0</v>
      </c>
      <c r="BS73" s="7">
        <f t="shared" si="52"/>
        <v>0</v>
      </c>
      <c r="BT73" s="7">
        <f t="shared" si="52"/>
        <v>0</v>
      </c>
      <c r="BU73" s="7">
        <f t="shared" si="52"/>
        <v>0</v>
      </c>
      <c r="BV73" s="7">
        <f t="shared" si="52"/>
        <v>1</v>
      </c>
      <c r="BW73" s="7">
        <f t="shared" si="52"/>
        <v>0</v>
      </c>
      <c r="BX73" s="7">
        <f t="shared" si="52"/>
        <v>0</v>
      </c>
      <c r="BY73" s="7">
        <f t="shared" si="52"/>
        <v>0</v>
      </c>
      <c r="BZ73" s="7">
        <f t="shared" si="52"/>
        <v>0</v>
      </c>
      <c r="CA73" s="7">
        <f t="shared" si="52"/>
        <v>0</v>
      </c>
      <c r="CB73" s="7">
        <f t="shared" si="52"/>
        <v>0</v>
      </c>
      <c r="CC73" s="7">
        <f t="shared" si="52"/>
        <v>0</v>
      </c>
      <c r="CD73" s="7">
        <f t="shared" si="52"/>
        <v>0</v>
      </c>
      <c r="CE73" s="7">
        <f t="shared" si="52"/>
        <v>1</v>
      </c>
      <c r="CF73" s="7">
        <f t="shared" si="51"/>
        <v>1</v>
      </c>
      <c r="CG73" s="7">
        <f t="shared" si="51"/>
        <v>1</v>
      </c>
      <c r="CH73" s="7">
        <f t="shared" si="51"/>
        <v>0</v>
      </c>
      <c r="CI73" s="7">
        <f t="shared" si="51"/>
        <v>1</v>
      </c>
      <c r="CJ73" s="7">
        <f t="shared" si="51"/>
        <v>1</v>
      </c>
      <c r="CK73" s="7">
        <f t="shared" si="51"/>
        <v>0</v>
      </c>
      <c r="CL73" s="7">
        <f t="shared" si="51"/>
        <v>0</v>
      </c>
      <c r="CM73" s="7">
        <f t="shared" si="51"/>
        <v>0</v>
      </c>
      <c r="CN73" s="7">
        <f t="shared" si="51"/>
        <v>0</v>
      </c>
      <c r="CO73" s="7">
        <f t="shared" si="51"/>
        <v>0</v>
      </c>
      <c r="CP73" s="7">
        <f t="shared" si="51"/>
        <v>0</v>
      </c>
      <c r="CQ73" s="7">
        <f t="shared" si="51"/>
        <v>0</v>
      </c>
      <c r="CR73" s="7">
        <f t="shared" si="51"/>
        <v>0</v>
      </c>
      <c r="CS73" s="7">
        <f t="shared" si="51"/>
        <v>0</v>
      </c>
      <c r="CT73" s="7">
        <f t="shared" si="51"/>
        <v>0</v>
      </c>
      <c r="CU73" s="7">
        <f t="shared" si="51"/>
        <v>0</v>
      </c>
      <c r="CV73" s="7">
        <f t="shared" si="51"/>
        <v>0</v>
      </c>
      <c r="CW73" s="7">
        <f t="shared" si="51"/>
        <v>0</v>
      </c>
      <c r="CX73" s="7">
        <f t="shared" si="51"/>
        <v>0</v>
      </c>
      <c r="CY73" s="7">
        <f t="shared" si="51"/>
        <v>0</v>
      </c>
      <c r="CZ73" s="7">
        <f t="shared" si="51"/>
        <v>0</v>
      </c>
      <c r="DA73" s="7">
        <f t="shared" si="51"/>
        <v>0</v>
      </c>
      <c r="DB73" s="7">
        <f t="shared" si="51"/>
        <v>0</v>
      </c>
      <c r="DC73" s="7">
        <f t="shared" si="51"/>
        <v>0</v>
      </c>
      <c r="DD73" s="7">
        <f t="shared" si="51"/>
        <v>0</v>
      </c>
      <c r="DE73" s="7">
        <f t="shared" si="51"/>
        <v>0</v>
      </c>
      <c r="DF73" s="7">
        <f t="shared" si="51"/>
        <v>0</v>
      </c>
      <c r="DG73" s="7">
        <f t="shared" si="51"/>
        <v>0</v>
      </c>
      <c r="DH73" s="7">
        <f t="shared" si="51"/>
        <v>0</v>
      </c>
      <c r="DI73" s="7">
        <f t="shared" si="51"/>
        <v>0</v>
      </c>
      <c r="DJ73" s="7">
        <f t="shared" si="51"/>
        <v>0</v>
      </c>
      <c r="DK73" s="7">
        <f t="shared" si="51"/>
        <v>0</v>
      </c>
      <c r="DL73" s="7">
        <f t="shared" si="51"/>
        <v>0</v>
      </c>
      <c r="DM73" s="7">
        <f t="shared" si="51"/>
        <v>0</v>
      </c>
      <c r="DN73" s="7">
        <f t="shared" si="51"/>
        <v>0</v>
      </c>
      <c r="DO73" s="7">
        <f t="shared" si="51"/>
        <v>0</v>
      </c>
      <c r="DP73" s="7">
        <f t="shared" si="51"/>
        <v>0</v>
      </c>
      <c r="DQ73" s="7">
        <f t="shared" si="51"/>
        <v>0</v>
      </c>
      <c r="DR73" s="7">
        <f t="shared" si="51"/>
        <v>0</v>
      </c>
      <c r="DS73" s="7">
        <f t="shared" si="51"/>
        <v>0</v>
      </c>
      <c r="DT73" s="7">
        <f t="shared" si="51"/>
        <v>0</v>
      </c>
      <c r="DU73" s="7">
        <f t="shared" si="51"/>
        <v>0</v>
      </c>
      <c r="DV73" s="7">
        <f t="shared" si="51"/>
        <v>0</v>
      </c>
      <c r="DW73" s="7">
        <f t="shared" si="51"/>
        <v>0</v>
      </c>
      <c r="DX73" s="7">
        <f t="shared" si="51"/>
        <v>0</v>
      </c>
      <c r="DY73" s="7">
        <f t="shared" si="51"/>
        <v>0</v>
      </c>
      <c r="DZ73" s="7">
        <f t="shared" si="51"/>
        <v>0</v>
      </c>
      <c r="EA73" s="7">
        <f t="shared" si="51"/>
        <v>0</v>
      </c>
      <c r="EB73" s="7">
        <f t="shared" si="51"/>
        <v>0</v>
      </c>
      <c r="EC73" s="7">
        <f t="shared" si="51"/>
        <v>0</v>
      </c>
      <c r="ED73" s="7">
        <f t="shared" si="51"/>
        <v>0</v>
      </c>
      <c r="EE73" s="7">
        <f t="shared" si="51"/>
        <v>0</v>
      </c>
      <c r="EF73" s="7">
        <f t="shared" si="51"/>
        <v>0</v>
      </c>
      <c r="EG73" s="7">
        <f t="shared" si="51"/>
        <v>0</v>
      </c>
      <c r="EH73" s="7">
        <f t="shared" si="51"/>
        <v>0</v>
      </c>
      <c r="EI73" s="7">
        <f t="shared" si="51"/>
        <v>0</v>
      </c>
      <c r="EJ73" s="7">
        <f t="shared" si="51"/>
        <v>0</v>
      </c>
      <c r="EK73" s="7">
        <f t="shared" si="51"/>
        <v>0</v>
      </c>
      <c r="EL73" s="7">
        <f t="shared" si="51"/>
        <v>0</v>
      </c>
      <c r="EM73" s="7">
        <f t="shared" si="51"/>
        <v>0</v>
      </c>
      <c r="EN73" s="7">
        <f t="shared" si="51"/>
        <v>0</v>
      </c>
      <c r="EO73" s="7">
        <f t="shared" si="51"/>
        <v>0</v>
      </c>
      <c r="EP73" s="7">
        <f t="shared" si="51"/>
        <v>0</v>
      </c>
      <c r="EQ73" s="7">
        <f t="shared" si="50"/>
        <v>0</v>
      </c>
      <c r="ER73" s="7">
        <f t="shared" si="48"/>
        <v>0</v>
      </c>
    </row>
    <row r="74" spans="1:148" ht="16.5" customHeight="1" x14ac:dyDescent="0.25">
      <c r="A74" s="7">
        <v>163</v>
      </c>
      <c r="B74" s="11" t="s">
        <v>137</v>
      </c>
      <c r="C74" s="12" t="s">
        <v>136</v>
      </c>
      <c r="D74" s="23" t="s">
        <v>135</v>
      </c>
      <c r="E74" s="11" t="s">
        <v>134</v>
      </c>
      <c r="F74" s="11" t="s">
        <v>1029</v>
      </c>
      <c r="G74" s="11">
        <v>1</v>
      </c>
      <c r="H74" s="11">
        <v>2019</v>
      </c>
      <c r="I74" s="14" t="s">
        <v>910</v>
      </c>
      <c r="J74" s="7" t="str">
        <f t="shared" si="43"/>
        <v>PDF</v>
      </c>
      <c r="K74" s="9" t="s">
        <v>937</v>
      </c>
      <c r="L74" s="7">
        <v>1</v>
      </c>
      <c r="M74" s="37" t="s">
        <v>1227</v>
      </c>
      <c r="N74" s="43" t="s">
        <v>1228</v>
      </c>
      <c r="O74" s="37" t="s">
        <v>1687</v>
      </c>
      <c r="P74" s="37" t="s">
        <v>1229</v>
      </c>
      <c r="Q74" s="7">
        <v>1</v>
      </c>
      <c r="R74" s="5">
        <f t="shared" si="46"/>
        <v>1</v>
      </c>
      <c r="S74" s="7">
        <f t="shared" si="47"/>
        <v>0</v>
      </c>
      <c r="T74" s="7">
        <f t="shared" si="52"/>
        <v>0</v>
      </c>
      <c r="U74" s="7">
        <f t="shared" si="52"/>
        <v>0</v>
      </c>
      <c r="V74" s="7">
        <f t="shared" si="52"/>
        <v>0</v>
      </c>
      <c r="W74" s="7">
        <f t="shared" si="52"/>
        <v>0</v>
      </c>
      <c r="X74" s="7">
        <f t="shared" si="52"/>
        <v>0</v>
      </c>
      <c r="Y74" s="7">
        <f t="shared" si="52"/>
        <v>0</v>
      </c>
      <c r="Z74" s="7">
        <f t="shared" si="52"/>
        <v>0</v>
      </c>
      <c r="AA74" s="7">
        <f t="shared" si="52"/>
        <v>0</v>
      </c>
      <c r="AB74" s="7">
        <f t="shared" si="52"/>
        <v>0</v>
      </c>
      <c r="AC74" s="7">
        <f t="shared" si="52"/>
        <v>0</v>
      </c>
      <c r="AD74" s="7">
        <f t="shared" si="52"/>
        <v>0</v>
      </c>
      <c r="AE74" s="7">
        <f t="shared" si="52"/>
        <v>0</v>
      </c>
      <c r="AF74" s="7">
        <f t="shared" si="52"/>
        <v>0</v>
      </c>
      <c r="AG74" s="7">
        <f t="shared" si="52"/>
        <v>0</v>
      </c>
      <c r="AH74" s="7">
        <f t="shared" si="52"/>
        <v>0</v>
      </c>
      <c r="AI74" s="7">
        <f t="shared" si="52"/>
        <v>0</v>
      </c>
      <c r="AJ74" s="7">
        <f t="shared" si="52"/>
        <v>0</v>
      </c>
      <c r="AK74" s="7">
        <f t="shared" si="52"/>
        <v>0</v>
      </c>
      <c r="AL74" s="7">
        <f t="shared" si="52"/>
        <v>0</v>
      </c>
      <c r="AM74" s="7">
        <f t="shared" si="52"/>
        <v>0</v>
      </c>
      <c r="AN74" s="7">
        <f t="shared" si="52"/>
        <v>0</v>
      </c>
      <c r="AO74" s="7">
        <f t="shared" si="52"/>
        <v>0</v>
      </c>
      <c r="AP74" s="7">
        <f t="shared" si="52"/>
        <v>0</v>
      </c>
      <c r="AQ74" s="7">
        <f t="shared" si="52"/>
        <v>0</v>
      </c>
      <c r="AR74" s="7">
        <f t="shared" si="52"/>
        <v>0</v>
      </c>
      <c r="AS74" s="7">
        <f t="shared" si="52"/>
        <v>0</v>
      </c>
      <c r="AT74" s="7">
        <f t="shared" si="52"/>
        <v>1</v>
      </c>
      <c r="AU74" s="7">
        <f t="shared" si="52"/>
        <v>0</v>
      </c>
      <c r="AV74" s="7">
        <f t="shared" si="52"/>
        <v>0</v>
      </c>
      <c r="AW74" s="7">
        <f t="shared" si="52"/>
        <v>0</v>
      </c>
      <c r="AX74" s="7">
        <f t="shared" si="52"/>
        <v>0</v>
      </c>
      <c r="AY74" s="7">
        <f t="shared" si="52"/>
        <v>0</v>
      </c>
      <c r="AZ74" s="7">
        <f t="shared" si="52"/>
        <v>0</v>
      </c>
      <c r="BA74" s="7">
        <f t="shared" si="52"/>
        <v>0</v>
      </c>
      <c r="BB74" s="7">
        <f t="shared" si="52"/>
        <v>0</v>
      </c>
      <c r="BC74" s="7">
        <f t="shared" si="52"/>
        <v>0</v>
      </c>
      <c r="BD74" s="7">
        <f t="shared" si="52"/>
        <v>0</v>
      </c>
      <c r="BE74" s="7">
        <f t="shared" si="52"/>
        <v>0</v>
      </c>
      <c r="BF74" s="7">
        <f t="shared" si="52"/>
        <v>0</v>
      </c>
      <c r="BG74" s="7">
        <f t="shared" si="52"/>
        <v>0</v>
      </c>
      <c r="BH74" s="7">
        <f t="shared" si="52"/>
        <v>0</v>
      </c>
      <c r="BI74" s="7">
        <f t="shared" si="52"/>
        <v>0</v>
      </c>
      <c r="BJ74" s="7">
        <f t="shared" si="52"/>
        <v>0</v>
      </c>
      <c r="BK74" s="7">
        <f t="shared" si="52"/>
        <v>0</v>
      </c>
      <c r="BL74" s="7">
        <f t="shared" si="52"/>
        <v>0</v>
      </c>
      <c r="BM74" s="7">
        <f t="shared" si="52"/>
        <v>0</v>
      </c>
      <c r="BN74" s="7">
        <f t="shared" si="52"/>
        <v>0</v>
      </c>
      <c r="BO74" s="7">
        <f t="shared" si="52"/>
        <v>0</v>
      </c>
      <c r="BP74" s="7">
        <f t="shared" si="52"/>
        <v>0</v>
      </c>
      <c r="BQ74" s="7">
        <f t="shared" si="52"/>
        <v>0</v>
      </c>
      <c r="BR74" s="7">
        <f t="shared" si="52"/>
        <v>0</v>
      </c>
      <c r="BS74" s="7">
        <f t="shared" si="52"/>
        <v>0</v>
      </c>
      <c r="BT74" s="7">
        <f t="shared" si="52"/>
        <v>0</v>
      </c>
      <c r="BU74" s="7">
        <f t="shared" si="52"/>
        <v>0</v>
      </c>
      <c r="BV74" s="7">
        <f t="shared" si="52"/>
        <v>0</v>
      </c>
      <c r="BW74" s="7">
        <f t="shared" si="52"/>
        <v>0</v>
      </c>
      <c r="BX74" s="7">
        <f t="shared" si="52"/>
        <v>0</v>
      </c>
      <c r="BY74" s="7">
        <f t="shared" si="52"/>
        <v>0</v>
      </c>
      <c r="BZ74" s="7">
        <f t="shared" si="52"/>
        <v>0</v>
      </c>
      <c r="CA74" s="7">
        <f t="shared" si="52"/>
        <v>0</v>
      </c>
      <c r="CB74" s="7">
        <f t="shared" si="52"/>
        <v>0</v>
      </c>
      <c r="CC74" s="7">
        <f t="shared" si="52"/>
        <v>0</v>
      </c>
      <c r="CD74" s="7">
        <f t="shared" si="52"/>
        <v>0</v>
      </c>
      <c r="CE74" s="7">
        <f t="shared" si="52"/>
        <v>0</v>
      </c>
      <c r="CF74" s="7">
        <f t="shared" si="51"/>
        <v>0</v>
      </c>
      <c r="CG74" s="7">
        <f t="shared" si="51"/>
        <v>0</v>
      </c>
      <c r="CH74" s="7">
        <f t="shared" si="51"/>
        <v>0</v>
      </c>
      <c r="CI74" s="7">
        <f t="shared" si="51"/>
        <v>0</v>
      </c>
      <c r="CJ74" s="7">
        <f t="shared" si="51"/>
        <v>0</v>
      </c>
      <c r="CK74" s="7">
        <f t="shared" si="51"/>
        <v>0</v>
      </c>
      <c r="CL74" s="7">
        <f t="shared" si="51"/>
        <v>0</v>
      </c>
      <c r="CM74" s="7">
        <f t="shared" si="51"/>
        <v>0</v>
      </c>
      <c r="CN74" s="7">
        <f t="shared" si="51"/>
        <v>0</v>
      </c>
      <c r="CO74" s="7">
        <f t="shared" si="51"/>
        <v>0</v>
      </c>
      <c r="CP74" s="7">
        <f t="shared" si="51"/>
        <v>0</v>
      </c>
      <c r="CQ74" s="7">
        <f t="shared" si="51"/>
        <v>0</v>
      </c>
      <c r="CR74" s="7">
        <f t="shared" si="51"/>
        <v>0</v>
      </c>
      <c r="CS74" s="7">
        <f t="shared" si="51"/>
        <v>0</v>
      </c>
      <c r="CT74" s="7">
        <f t="shared" si="51"/>
        <v>0</v>
      </c>
      <c r="CU74" s="7">
        <f t="shared" si="51"/>
        <v>0</v>
      </c>
      <c r="CV74" s="7">
        <f t="shared" si="51"/>
        <v>0</v>
      </c>
      <c r="CW74" s="7">
        <f t="shared" si="51"/>
        <v>0</v>
      </c>
      <c r="CX74" s="7">
        <f t="shared" si="51"/>
        <v>0</v>
      </c>
      <c r="CY74" s="7">
        <f t="shared" si="51"/>
        <v>0</v>
      </c>
      <c r="CZ74" s="7">
        <f t="shared" si="51"/>
        <v>0</v>
      </c>
      <c r="DA74" s="7">
        <f t="shared" si="51"/>
        <v>0</v>
      </c>
      <c r="DB74" s="7">
        <f t="shared" si="51"/>
        <v>0</v>
      </c>
      <c r="DC74" s="7">
        <f t="shared" si="51"/>
        <v>0</v>
      </c>
      <c r="DD74" s="7">
        <f t="shared" si="51"/>
        <v>0</v>
      </c>
      <c r="DE74" s="7">
        <f t="shared" si="51"/>
        <v>0</v>
      </c>
      <c r="DF74" s="7">
        <f t="shared" si="51"/>
        <v>0</v>
      </c>
      <c r="DG74" s="7">
        <f t="shared" si="51"/>
        <v>0</v>
      </c>
      <c r="DH74" s="7">
        <f t="shared" si="51"/>
        <v>0</v>
      </c>
      <c r="DI74" s="7">
        <f t="shared" si="51"/>
        <v>0</v>
      </c>
      <c r="DJ74" s="7">
        <f t="shared" si="51"/>
        <v>0</v>
      </c>
      <c r="DK74" s="7">
        <f t="shared" si="51"/>
        <v>0</v>
      </c>
      <c r="DL74" s="7">
        <f t="shared" si="51"/>
        <v>0</v>
      </c>
      <c r="DM74" s="7">
        <f t="shared" si="51"/>
        <v>0</v>
      </c>
      <c r="DN74" s="7">
        <f t="shared" si="51"/>
        <v>0</v>
      </c>
      <c r="DO74" s="7">
        <f t="shared" si="51"/>
        <v>0</v>
      </c>
      <c r="DP74" s="7">
        <f t="shared" si="51"/>
        <v>0</v>
      </c>
      <c r="DQ74" s="7">
        <f t="shared" si="51"/>
        <v>0</v>
      </c>
      <c r="DR74" s="7">
        <f t="shared" si="51"/>
        <v>0</v>
      </c>
      <c r="DS74" s="7">
        <f t="shared" si="51"/>
        <v>0</v>
      </c>
      <c r="DT74" s="7">
        <f t="shared" si="51"/>
        <v>0</v>
      </c>
      <c r="DU74" s="7">
        <f t="shared" si="51"/>
        <v>0</v>
      </c>
      <c r="DV74" s="7">
        <f t="shared" si="51"/>
        <v>0</v>
      </c>
      <c r="DW74" s="7">
        <f t="shared" si="51"/>
        <v>0</v>
      </c>
      <c r="DX74" s="7">
        <f t="shared" si="51"/>
        <v>0</v>
      </c>
      <c r="DY74" s="7">
        <f t="shared" si="51"/>
        <v>0</v>
      </c>
      <c r="DZ74" s="7">
        <f t="shared" si="51"/>
        <v>0</v>
      </c>
      <c r="EA74" s="7">
        <f t="shared" si="51"/>
        <v>0</v>
      </c>
      <c r="EB74" s="7">
        <f t="shared" si="51"/>
        <v>0</v>
      </c>
      <c r="EC74" s="7">
        <f t="shared" si="51"/>
        <v>0</v>
      </c>
      <c r="ED74" s="7">
        <f t="shared" si="51"/>
        <v>0</v>
      </c>
      <c r="EE74" s="7">
        <f t="shared" si="51"/>
        <v>0</v>
      </c>
      <c r="EF74" s="7">
        <f t="shared" si="51"/>
        <v>0</v>
      </c>
      <c r="EG74" s="7">
        <f t="shared" si="51"/>
        <v>0</v>
      </c>
      <c r="EH74" s="7">
        <f t="shared" si="51"/>
        <v>0</v>
      </c>
      <c r="EI74" s="7">
        <f t="shared" si="51"/>
        <v>0</v>
      </c>
      <c r="EJ74" s="7">
        <f t="shared" si="51"/>
        <v>0</v>
      </c>
      <c r="EK74" s="7">
        <f t="shared" si="51"/>
        <v>0</v>
      </c>
      <c r="EL74" s="7">
        <f t="shared" si="51"/>
        <v>0</v>
      </c>
      <c r="EM74" s="7">
        <f t="shared" si="51"/>
        <v>0</v>
      </c>
      <c r="EN74" s="7">
        <f t="shared" si="51"/>
        <v>0</v>
      </c>
      <c r="EO74" s="7">
        <f t="shared" si="51"/>
        <v>0</v>
      </c>
      <c r="EP74" s="7">
        <f t="shared" si="51"/>
        <v>0</v>
      </c>
      <c r="EQ74" s="7">
        <f t="shared" si="50"/>
        <v>0</v>
      </c>
      <c r="ER74" s="7">
        <f t="shared" si="48"/>
        <v>0</v>
      </c>
    </row>
    <row r="75" spans="1:148" ht="16.5" customHeight="1" x14ac:dyDescent="0.25">
      <c r="A75" s="7">
        <v>175</v>
      </c>
      <c r="B75" s="11" t="s">
        <v>93</v>
      </c>
      <c r="C75" s="12" t="s">
        <v>92</v>
      </c>
      <c r="D75" s="23" t="s">
        <v>91</v>
      </c>
      <c r="E75" s="11" t="s">
        <v>90</v>
      </c>
      <c r="F75" s="11" t="s">
        <v>1035</v>
      </c>
      <c r="G75" s="11">
        <v>1</v>
      </c>
      <c r="H75" s="11">
        <v>2018</v>
      </c>
      <c r="I75" s="14" t="s">
        <v>916</v>
      </c>
      <c r="J75" s="7" t="str">
        <f t="shared" si="43"/>
        <v>PDF</v>
      </c>
      <c r="K75" s="9" t="s">
        <v>937</v>
      </c>
      <c r="L75" s="7">
        <v>1</v>
      </c>
      <c r="M75" s="37" t="s">
        <v>1248</v>
      </c>
      <c r="N75" s="43" t="s">
        <v>1249</v>
      </c>
      <c r="O75" s="37" t="s">
        <v>1688</v>
      </c>
      <c r="P75" s="37" t="s">
        <v>1250</v>
      </c>
      <c r="Q75" s="7">
        <v>1</v>
      </c>
      <c r="R75" s="5">
        <f t="shared" si="46"/>
        <v>1</v>
      </c>
      <c r="S75" s="7">
        <f t="shared" si="47"/>
        <v>0</v>
      </c>
      <c r="T75" s="7">
        <f t="shared" si="52"/>
        <v>0</v>
      </c>
      <c r="U75" s="7">
        <f t="shared" si="52"/>
        <v>0</v>
      </c>
      <c r="V75" s="7">
        <f t="shared" si="52"/>
        <v>0</v>
      </c>
      <c r="W75" s="7">
        <f t="shared" si="52"/>
        <v>0</v>
      </c>
      <c r="X75" s="7">
        <f t="shared" si="52"/>
        <v>0</v>
      </c>
      <c r="Y75" s="7">
        <f t="shared" si="52"/>
        <v>0</v>
      </c>
      <c r="Z75" s="7">
        <f t="shared" si="52"/>
        <v>0</v>
      </c>
      <c r="AA75" s="7">
        <f t="shared" si="52"/>
        <v>0</v>
      </c>
      <c r="AB75" s="7">
        <f t="shared" si="52"/>
        <v>0</v>
      </c>
      <c r="AC75" s="7">
        <f t="shared" si="52"/>
        <v>0</v>
      </c>
      <c r="AD75" s="7">
        <f t="shared" si="52"/>
        <v>0</v>
      </c>
      <c r="AE75" s="7">
        <f t="shared" si="52"/>
        <v>0</v>
      </c>
      <c r="AF75" s="7">
        <f t="shared" si="52"/>
        <v>0</v>
      </c>
      <c r="AG75" s="7">
        <f t="shared" si="52"/>
        <v>0</v>
      </c>
      <c r="AH75" s="7">
        <f t="shared" si="52"/>
        <v>0</v>
      </c>
      <c r="AI75" s="7">
        <f t="shared" si="52"/>
        <v>0</v>
      </c>
      <c r="AJ75" s="7">
        <f t="shared" si="52"/>
        <v>0</v>
      </c>
      <c r="AK75" s="7">
        <f t="shared" si="52"/>
        <v>0</v>
      </c>
      <c r="AL75" s="7">
        <f t="shared" si="52"/>
        <v>0</v>
      </c>
      <c r="AM75" s="7">
        <f t="shared" si="52"/>
        <v>0</v>
      </c>
      <c r="AN75" s="7">
        <f t="shared" si="52"/>
        <v>0</v>
      </c>
      <c r="AO75" s="7">
        <f t="shared" si="52"/>
        <v>0</v>
      </c>
      <c r="AP75" s="7">
        <f t="shared" si="52"/>
        <v>0</v>
      </c>
      <c r="AQ75" s="7">
        <f t="shared" si="52"/>
        <v>0</v>
      </c>
      <c r="AR75" s="7">
        <f t="shared" si="52"/>
        <v>0</v>
      </c>
      <c r="AS75" s="7">
        <f t="shared" si="52"/>
        <v>0</v>
      </c>
      <c r="AT75" s="7">
        <f t="shared" si="52"/>
        <v>0</v>
      </c>
      <c r="AU75" s="7">
        <f t="shared" si="52"/>
        <v>0</v>
      </c>
      <c r="AV75" s="7">
        <f t="shared" si="52"/>
        <v>0</v>
      </c>
      <c r="AW75" s="7">
        <f t="shared" si="52"/>
        <v>0</v>
      </c>
      <c r="AX75" s="7">
        <f t="shared" si="52"/>
        <v>0</v>
      </c>
      <c r="AY75" s="7">
        <f t="shared" si="52"/>
        <v>0</v>
      </c>
      <c r="AZ75" s="7">
        <f t="shared" si="52"/>
        <v>0</v>
      </c>
      <c r="BA75" s="7">
        <f t="shared" si="52"/>
        <v>0</v>
      </c>
      <c r="BB75" s="7">
        <f t="shared" si="52"/>
        <v>0</v>
      </c>
      <c r="BC75" s="7">
        <f t="shared" si="52"/>
        <v>0</v>
      </c>
      <c r="BD75" s="7">
        <f t="shared" si="52"/>
        <v>0</v>
      </c>
      <c r="BE75" s="7">
        <f t="shared" si="52"/>
        <v>0</v>
      </c>
      <c r="BF75" s="7">
        <f t="shared" si="52"/>
        <v>0</v>
      </c>
      <c r="BG75" s="7">
        <f t="shared" si="52"/>
        <v>0</v>
      </c>
      <c r="BH75" s="7">
        <f t="shared" si="52"/>
        <v>0</v>
      </c>
      <c r="BI75" s="7">
        <f t="shared" si="52"/>
        <v>0</v>
      </c>
      <c r="BJ75" s="7">
        <f t="shared" si="52"/>
        <v>0</v>
      </c>
      <c r="BK75" s="7">
        <f t="shared" si="52"/>
        <v>0</v>
      </c>
      <c r="BL75" s="7">
        <f t="shared" si="52"/>
        <v>0</v>
      </c>
      <c r="BM75" s="7">
        <f t="shared" si="52"/>
        <v>0</v>
      </c>
      <c r="BN75" s="7">
        <f t="shared" si="52"/>
        <v>0</v>
      </c>
      <c r="BO75" s="7">
        <f t="shared" si="52"/>
        <v>0</v>
      </c>
      <c r="BP75" s="7">
        <f t="shared" si="52"/>
        <v>0</v>
      </c>
      <c r="BQ75" s="7">
        <f t="shared" si="52"/>
        <v>0</v>
      </c>
      <c r="BR75" s="7">
        <f t="shared" si="52"/>
        <v>0</v>
      </c>
      <c r="BS75" s="7">
        <f t="shared" si="52"/>
        <v>0</v>
      </c>
      <c r="BT75" s="7">
        <f t="shared" si="52"/>
        <v>0</v>
      </c>
      <c r="BU75" s="7">
        <f t="shared" si="52"/>
        <v>0</v>
      </c>
      <c r="BV75" s="7">
        <f t="shared" si="52"/>
        <v>0</v>
      </c>
      <c r="BW75" s="7">
        <f t="shared" si="52"/>
        <v>0</v>
      </c>
      <c r="BX75" s="7">
        <f t="shared" si="52"/>
        <v>0</v>
      </c>
      <c r="BY75" s="7">
        <f t="shared" si="52"/>
        <v>0</v>
      </c>
      <c r="BZ75" s="7">
        <f t="shared" si="52"/>
        <v>0</v>
      </c>
      <c r="CA75" s="7">
        <f t="shared" si="52"/>
        <v>0</v>
      </c>
      <c r="CB75" s="7">
        <f t="shared" si="52"/>
        <v>0</v>
      </c>
      <c r="CC75" s="7">
        <f t="shared" si="52"/>
        <v>0</v>
      </c>
      <c r="CD75" s="7">
        <f t="shared" si="52"/>
        <v>0</v>
      </c>
      <c r="CE75" s="7">
        <f t="shared" ref="CE75:EP78" si="53">COUNTIF($N75,"*"&amp;TRIM(CE$1)&amp;"*")</f>
        <v>0</v>
      </c>
      <c r="CF75" s="7">
        <f t="shared" si="53"/>
        <v>0</v>
      </c>
      <c r="CG75" s="7">
        <f t="shared" si="53"/>
        <v>0</v>
      </c>
      <c r="CH75" s="7">
        <f t="shared" si="53"/>
        <v>0</v>
      </c>
      <c r="CI75" s="7">
        <f t="shared" si="53"/>
        <v>0</v>
      </c>
      <c r="CJ75" s="7">
        <f t="shared" si="53"/>
        <v>0</v>
      </c>
      <c r="CK75" s="7">
        <f t="shared" si="53"/>
        <v>0</v>
      </c>
      <c r="CL75" s="7">
        <f t="shared" si="53"/>
        <v>0</v>
      </c>
      <c r="CM75" s="7">
        <f t="shared" si="53"/>
        <v>0</v>
      </c>
      <c r="CN75" s="7">
        <f t="shared" si="53"/>
        <v>0</v>
      </c>
      <c r="CO75" s="7">
        <f t="shared" si="53"/>
        <v>0</v>
      </c>
      <c r="CP75" s="7">
        <f t="shared" si="53"/>
        <v>0</v>
      </c>
      <c r="CQ75" s="7">
        <f t="shared" si="53"/>
        <v>0</v>
      </c>
      <c r="CR75" s="7">
        <f t="shared" si="53"/>
        <v>0</v>
      </c>
      <c r="CS75" s="7">
        <f t="shared" si="53"/>
        <v>0</v>
      </c>
      <c r="CT75" s="7">
        <f t="shared" si="53"/>
        <v>0</v>
      </c>
      <c r="CU75" s="7">
        <f t="shared" si="53"/>
        <v>0</v>
      </c>
      <c r="CV75" s="7">
        <f t="shared" si="53"/>
        <v>0</v>
      </c>
      <c r="CW75" s="7">
        <f t="shared" si="53"/>
        <v>0</v>
      </c>
      <c r="CX75" s="7">
        <f t="shared" si="53"/>
        <v>0</v>
      </c>
      <c r="CY75" s="7">
        <f t="shared" si="53"/>
        <v>0</v>
      </c>
      <c r="CZ75" s="7">
        <f t="shared" si="53"/>
        <v>0</v>
      </c>
      <c r="DA75" s="7">
        <f t="shared" si="53"/>
        <v>0</v>
      </c>
      <c r="DB75" s="7">
        <f t="shared" si="53"/>
        <v>0</v>
      </c>
      <c r="DC75" s="7">
        <f t="shared" si="53"/>
        <v>0</v>
      </c>
      <c r="DD75" s="7">
        <f t="shared" si="53"/>
        <v>0</v>
      </c>
      <c r="DE75" s="7">
        <f t="shared" si="53"/>
        <v>0</v>
      </c>
      <c r="DF75" s="7">
        <f t="shared" si="53"/>
        <v>0</v>
      </c>
      <c r="DG75" s="7">
        <f t="shared" si="53"/>
        <v>0</v>
      </c>
      <c r="DH75" s="7">
        <f t="shared" si="53"/>
        <v>0</v>
      </c>
      <c r="DI75" s="7">
        <f t="shared" si="53"/>
        <v>0</v>
      </c>
      <c r="DJ75" s="7">
        <f t="shared" si="53"/>
        <v>0</v>
      </c>
      <c r="DK75" s="7">
        <f t="shared" si="53"/>
        <v>0</v>
      </c>
      <c r="DL75" s="7">
        <f t="shared" si="53"/>
        <v>0</v>
      </c>
      <c r="DM75" s="7">
        <f t="shared" si="53"/>
        <v>0</v>
      </c>
      <c r="DN75" s="7">
        <f t="shared" si="53"/>
        <v>0</v>
      </c>
      <c r="DO75" s="7">
        <f t="shared" si="53"/>
        <v>0</v>
      </c>
      <c r="DP75" s="7">
        <f t="shared" si="53"/>
        <v>0</v>
      </c>
      <c r="DQ75" s="7">
        <f t="shared" si="53"/>
        <v>0</v>
      </c>
      <c r="DR75" s="7">
        <f t="shared" si="53"/>
        <v>0</v>
      </c>
      <c r="DS75" s="7">
        <f t="shared" si="53"/>
        <v>0</v>
      </c>
      <c r="DT75" s="7">
        <f t="shared" si="53"/>
        <v>0</v>
      </c>
      <c r="DU75" s="7">
        <f t="shared" si="53"/>
        <v>0</v>
      </c>
      <c r="DV75" s="7">
        <f t="shared" si="53"/>
        <v>1</v>
      </c>
      <c r="DW75" s="7">
        <f t="shared" si="53"/>
        <v>0</v>
      </c>
      <c r="DX75" s="7">
        <f t="shared" si="53"/>
        <v>0</v>
      </c>
      <c r="DY75" s="7">
        <f t="shared" si="53"/>
        <v>0</v>
      </c>
      <c r="DZ75" s="7">
        <f t="shared" si="53"/>
        <v>0</v>
      </c>
      <c r="EA75" s="7">
        <f t="shared" si="53"/>
        <v>0</v>
      </c>
      <c r="EB75" s="7">
        <f t="shared" si="53"/>
        <v>0</v>
      </c>
      <c r="EC75" s="7">
        <f t="shared" si="53"/>
        <v>0</v>
      </c>
      <c r="ED75" s="7">
        <f t="shared" si="53"/>
        <v>0</v>
      </c>
      <c r="EE75" s="7">
        <f t="shared" si="53"/>
        <v>0</v>
      </c>
      <c r="EF75" s="7">
        <f t="shared" si="53"/>
        <v>0</v>
      </c>
      <c r="EG75" s="7">
        <f t="shared" si="53"/>
        <v>0</v>
      </c>
      <c r="EH75" s="7">
        <f t="shared" si="53"/>
        <v>0</v>
      </c>
      <c r="EI75" s="7">
        <f t="shared" si="53"/>
        <v>0</v>
      </c>
      <c r="EJ75" s="7">
        <f t="shared" si="53"/>
        <v>0</v>
      </c>
      <c r="EK75" s="7">
        <f t="shared" si="53"/>
        <v>0</v>
      </c>
      <c r="EL75" s="7">
        <f t="shared" si="53"/>
        <v>0</v>
      </c>
      <c r="EM75" s="7">
        <f t="shared" si="53"/>
        <v>0</v>
      </c>
      <c r="EN75" s="7">
        <f t="shared" si="53"/>
        <v>0</v>
      </c>
      <c r="EO75" s="7">
        <f t="shared" si="53"/>
        <v>0</v>
      </c>
      <c r="EP75" s="7">
        <f t="shared" si="53"/>
        <v>0</v>
      </c>
      <c r="EQ75" s="7">
        <f t="shared" si="50"/>
        <v>0</v>
      </c>
      <c r="ER75" s="7">
        <f t="shared" si="48"/>
        <v>0</v>
      </c>
    </row>
    <row r="76" spans="1:148" ht="16.5" customHeight="1" x14ac:dyDescent="0.25">
      <c r="A76" s="7">
        <v>180</v>
      </c>
      <c r="B76" s="11" t="s">
        <v>74</v>
      </c>
      <c r="C76" s="12" t="s">
        <v>73</v>
      </c>
      <c r="D76" s="23" t="s">
        <v>72</v>
      </c>
      <c r="E76" s="11" t="s">
        <v>71</v>
      </c>
      <c r="F76" s="11" t="s">
        <v>1034</v>
      </c>
      <c r="G76" s="11">
        <v>1</v>
      </c>
      <c r="H76" s="11">
        <v>2018</v>
      </c>
      <c r="I76" s="14" t="s">
        <v>919</v>
      </c>
      <c r="J76" s="7" t="str">
        <f t="shared" si="43"/>
        <v>PDF</v>
      </c>
      <c r="K76" s="9" t="s">
        <v>937</v>
      </c>
      <c r="L76" s="7">
        <v>1</v>
      </c>
      <c r="M76" s="37" t="s">
        <v>1260</v>
      </c>
      <c r="N76" s="43" t="s">
        <v>1261</v>
      </c>
      <c r="O76" s="9" t="s">
        <v>1196</v>
      </c>
      <c r="P76" s="37" t="s">
        <v>1262</v>
      </c>
      <c r="Q76" s="7">
        <v>1</v>
      </c>
      <c r="R76" s="5">
        <f t="shared" si="46"/>
        <v>1</v>
      </c>
      <c r="S76" s="7">
        <f t="shared" si="47"/>
        <v>0</v>
      </c>
      <c r="T76" s="7">
        <f t="shared" ref="T76:CE79" si="54">COUNTIF($N76,"*"&amp;TRIM(T$1)&amp;"*")</f>
        <v>0</v>
      </c>
      <c r="U76" s="7">
        <f t="shared" si="54"/>
        <v>0</v>
      </c>
      <c r="V76" s="7">
        <f t="shared" si="54"/>
        <v>0</v>
      </c>
      <c r="W76" s="7">
        <f t="shared" si="54"/>
        <v>0</v>
      </c>
      <c r="X76" s="7">
        <f t="shared" si="54"/>
        <v>0</v>
      </c>
      <c r="Y76" s="7">
        <f t="shared" si="54"/>
        <v>0</v>
      </c>
      <c r="Z76" s="7">
        <f t="shared" si="54"/>
        <v>0</v>
      </c>
      <c r="AA76" s="7">
        <f t="shared" si="54"/>
        <v>0</v>
      </c>
      <c r="AB76" s="7">
        <f t="shared" si="54"/>
        <v>0</v>
      </c>
      <c r="AC76" s="7">
        <f t="shared" si="54"/>
        <v>0</v>
      </c>
      <c r="AD76" s="7">
        <f t="shared" si="54"/>
        <v>0</v>
      </c>
      <c r="AE76" s="7">
        <f t="shared" si="54"/>
        <v>0</v>
      </c>
      <c r="AF76" s="7">
        <f t="shared" si="54"/>
        <v>0</v>
      </c>
      <c r="AG76" s="7">
        <f t="shared" si="54"/>
        <v>0</v>
      </c>
      <c r="AH76" s="7">
        <f t="shared" si="54"/>
        <v>0</v>
      </c>
      <c r="AI76" s="7">
        <f t="shared" si="54"/>
        <v>0</v>
      </c>
      <c r="AJ76" s="7">
        <f t="shared" si="54"/>
        <v>0</v>
      </c>
      <c r="AK76" s="7">
        <f t="shared" si="54"/>
        <v>0</v>
      </c>
      <c r="AL76" s="7">
        <f t="shared" si="54"/>
        <v>0</v>
      </c>
      <c r="AM76" s="7">
        <f t="shared" si="54"/>
        <v>0</v>
      </c>
      <c r="AN76" s="7">
        <f t="shared" si="54"/>
        <v>0</v>
      </c>
      <c r="AO76" s="7">
        <f t="shared" si="54"/>
        <v>0</v>
      </c>
      <c r="AP76" s="7">
        <f t="shared" si="54"/>
        <v>0</v>
      </c>
      <c r="AQ76" s="7">
        <f t="shared" si="54"/>
        <v>0</v>
      </c>
      <c r="AR76" s="7">
        <f t="shared" si="54"/>
        <v>0</v>
      </c>
      <c r="AS76" s="7">
        <f t="shared" si="54"/>
        <v>0</v>
      </c>
      <c r="AT76" s="7">
        <f t="shared" si="54"/>
        <v>0</v>
      </c>
      <c r="AU76" s="7">
        <f t="shared" si="54"/>
        <v>0</v>
      </c>
      <c r="AV76" s="7">
        <f t="shared" si="54"/>
        <v>0</v>
      </c>
      <c r="AW76" s="7">
        <f t="shared" si="54"/>
        <v>0</v>
      </c>
      <c r="AX76" s="7">
        <f t="shared" si="54"/>
        <v>0</v>
      </c>
      <c r="AY76" s="7">
        <f t="shared" si="54"/>
        <v>0</v>
      </c>
      <c r="AZ76" s="7">
        <f t="shared" si="54"/>
        <v>0</v>
      </c>
      <c r="BA76" s="7">
        <f t="shared" si="54"/>
        <v>0</v>
      </c>
      <c r="BB76" s="7">
        <f t="shared" si="54"/>
        <v>0</v>
      </c>
      <c r="BC76" s="7">
        <f t="shared" si="54"/>
        <v>0</v>
      </c>
      <c r="BD76" s="7">
        <f t="shared" si="54"/>
        <v>0</v>
      </c>
      <c r="BE76" s="7">
        <f t="shared" si="54"/>
        <v>0</v>
      </c>
      <c r="BF76" s="7">
        <f t="shared" si="54"/>
        <v>0</v>
      </c>
      <c r="BG76" s="7">
        <f t="shared" si="54"/>
        <v>0</v>
      </c>
      <c r="BH76" s="7">
        <f t="shared" si="54"/>
        <v>0</v>
      </c>
      <c r="BI76" s="7">
        <f t="shared" si="54"/>
        <v>0</v>
      </c>
      <c r="BJ76" s="7">
        <f t="shared" si="54"/>
        <v>0</v>
      </c>
      <c r="BK76" s="7">
        <f t="shared" si="54"/>
        <v>0</v>
      </c>
      <c r="BL76" s="7">
        <f t="shared" si="54"/>
        <v>0</v>
      </c>
      <c r="BM76" s="7">
        <f t="shared" si="54"/>
        <v>0</v>
      </c>
      <c r="BN76" s="7">
        <f t="shared" si="54"/>
        <v>0</v>
      </c>
      <c r="BO76" s="7">
        <f t="shared" si="54"/>
        <v>0</v>
      </c>
      <c r="BP76" s="7">
        <f t="shared" si="54"/>
        <v>0</v>
      </c>
      <c r="BQ76" s="7">
        <f t="shared" si="54"/>
        <v>0</v>
      </c>
      <c r="BR76" s="7">
        <f t="shared" si="54"/>
        <v>0</v>
      </c>
      <c r="BS76" s="7">
        <f t="shared" si="54"/>
        <v>0</v>
      </c>
      <c r="BT76" s="7">
        <f t="shared" si="54"/>
        <v>0</v>
      </c>
      <c r="BU76" s="7">
        <f t="shared" si="54"/>
        <v>0</v>
      </c>
      <c r="BV76" s="7">
        <f t="shared" si="54"/>
        <v>0</v>
      </c>
      <c r="BW76" s="7">
        <f t="shared" si="54"/>
        <v>0</v>
      </c>
      <c r="BX76" s="7">
        <f t="shared" si="54"/>
        <v>0</v>
      </c>
      <c r="BY76" s="7">
        <f t="shared" si="54"/>
        <v>0</v>
      </c>
      <c r="BZ76" s="7">
        <f t="shared" si="54"/>
        <v>0</v>
      </c>
      <c r="CA76" s="7">
        <f t="shared" si="54"/>
        <v>0</v>
      </c>
      <c r="CB76" s="7">
        <f t="shared" si="54"/>
        <v>0</v>
      </c>
      <c r="CC76" s="7">
        <f t="shared" si="54"/>
        <v>0</v>
      </c>
      <c r="CD76" s="7">
        <f t="shared" si="54"/>
        <v>0</v>
      </c>
      <c r="CE76" s="7">
        <f t="shared" si="54"/>
        <v>0</v>
      </c>
      <c r="CF76" s="7">
        <f t="shared" si="53"/>
        <v>0</v>
      </c>
      <c r="CG76" s="7">
        <f t="shared" si="53"/>
        <v>0</v>
      </c>
      <c r="CH76" s="7">
        <f t="shared" si="53"/>
        <v>0</v>
      </c>
      <c r="CI76" s="7">
        <f t="shared" si="53"/>
        <v>0</v>
      </c>
      <c r="CJ76" s="7">
        <f t="shared" si="53"/>
        <v>0</v>
      </c>
      <c r="CK76" s="7">
        <f t="shared" si="53"/>
        <v>0</v>
      </c>
      <c r="CL76" s="7">
        <f t="shared" si="53"/>
        <v>0</v>
      </c>
      <c r="CM76" s="7">
        <f t="shared" si="53"/>
        <v>0</v>
      </c>
      <c r="CN76" s="7">
        <f t="shared" si="53"/>
        <v>0</v>
      </c>
      <c r="CO76" s="7">
        <f t="shared" si="53"/>
        <v>0</v>
      </c>
      <c r="CP76" s="7">
        <f t="shared" si="53"/>
        <v>0</v>
      </c>
      <c r="CQ76" s="7">
        <f t="shared" si="53"/>
        <v>0</v>
      </c>
      <c r="CR76" s="7">
        <f t="shared" si="53"/>
        <v>0</v>
      </c>
      <c r="CS76" s="7">
        <f t="shared" si="53"/>
        <v>0</v>
      </c>
      <c r="CT76" s="7">
        <f t="shared" si="53"/>
        <v>0</v>
      </c>
      <c r="CU76" s="7">
        <f t="shared" si="53"/>
        <v>0</v>
      </c>
      <c r="CV76" s="7">
        <f t="shared" si="53"/>
        <v>0</v>
      </c>
      <c r="CW76" s="7">
        <f t="shared" si="53"/>
        <v>0</v>
      </c>
      <c r="CX76" s="7">
        <f t="shared" si="53"/>
        <v>0</v>
      </c>
      <c r="CY76" s="7">
        <f t="shared" si="53"/>
        <v>0</v>
      </c>
      <c r="CZ76" s="7">
        <f t="shared" si="53"/>
        <v>0</v>
      </c>
      <c r="DA76" s="7">
        <f t="shared" si="53"/>
        <v>0</v>
      </c>
      <c r="DB76" s="7">
        <f t="shared" si="53"/>
        <v>0</v>
      </c>
      <c r="DC76" s="7">
        <f t="shared" si="53"/>
        <v>0</v>
      </c>
      <c r="DD76" s="7">
        <f t="shared" si="53"/>
        <v>0</v>
      </c>
      <c r="DE76" s="7">
        <f t="shared" si="53"/>
        <v>1</v>
      </c>
      <c r="DF76" s="7">
        <f t="shared" si="53"/>
        <v>0</v>
      </c>
      <c r="DG76" s="7">
        <f t="shared" si="53"/>
        <v>0</v>
      </c>
      <c r="DH76" s="7">
        <f t="shared" si="53"/>
        <v>0</v>
      </c>
      <c r="DI76" s="7">
        <f t="shared" si="53"/>
        <v>0</v>
      </c>
      <c r="DJ76" s="7">
        <f t="shared" si="53"/>
        <v>0</v>
      </c>
      <c r="DK76" s="7">
        <f t="shared" si="53"/>
        <v>0</v>
      </c>
      <c r="DL76" s="7">
        <f t="shared" si="53"/>
        <v>0</v>
      </c>
      <c r="DM76" s="7">
        <f t="shared" si="53"/>
        <v>0</v>
      </c>
      <c r="DN76" s="7">
        <f t="shared" si="53"/>
        <v>0</v>
      </c>
      <c r="DO76" s="7">
        <f t="shared" si="53"/>
        <v>0</v>
      </c>
      <c r="DP76" s="7">
        <f t="shared" si="53"/>
        <v>0</v>
      </c>
      <c r="DQ76" s="7">
        <f t="shared" si="53"/>
        <v>0</v>
      </c>
      <c r="DR76" s="7">
        <f t="shared" si="53"/>
        <v>0</v>
      </c>
      <c r="DS76" s="7">
        <f t="shared" si="53"/>
        <v>0</v>
      </c>
      <c r="DT76" s="7">
        <f t="shared" si="53"/>
        <v>0</v>
      </c>
      <c r="DU76" s="7">
        <f t="shared" si="53"/>
        <v>0</v>
      </c>
      <c r="DV76" s="7">
        <f t="shared" si="53"/>
        <v>0</v>
      </c>
      <c r="DW76" s="7">
        <f t="shared" si="53"/>
        <v>0</v>
      </c>
      <c r="DX76" s="7">
        <f t="shared" si="53"/>
        <v>0</v>
      </c>
      <c r="DY76" s="7">
        <f t="shared" si="53"/>
        <v>0</v>
      </c>
      <c r="DZ76" s="7">
        <f t="shared" si="53"/>
        <v>0</v>
      </c>
      <c r="EA76" s="7">
        <f t="shared" si="53"/>
        <v>0</v>
      </c>
      <c r="EB76" s="7">
        <f t="shared" si="53"/>
        <v>0</v>
      </c>
      <c r="EC76" s="7">
        <f t="shared" si="53"/>
        <v>0</v>
      </c>
      <c r="ED76" s="7">
        <f t="shared" si="53"/>
        <v>0</v>
      </c>
      <c r="EE76" s="7">
        <f t="shared" si="53"/>
        <v>0</v>
      </c>
      <c r="EF76" s="7">
        <f t="shared" si="53"/>
        <v>0</v>
      </c>
      <c r="EG76" s="7">
        <f t="shared" si="53"/>
        <v>0</v>
      </c>
      <c r="EH76" s="7">
        <f t="shared" si="53"/>
        <v>0</v>
      </c>
      <c r="EI76" s="7">
        <f t="shared" si="53"/>
        <v>0</v>
      </c>
      <c r="EJ76" s="7">
        <f t="shared" si="53"/>
        <v>0</v>
      </c>
      <c r="EK76" s="7">
        <f t="shared" si="53"/>
        <v>0</v>
      </c>
      <c r="EL76" s="7">
        <f t="shared" si="53"/>
        <v>0</v>
      </c>
      <c r="EM76" s="7">
        <f t="shared" si="53"/>
        <v>0</v>
      </c>
      <c r="EN76" s="7">
        <f t="shared" si="53"/>
        <v>0</v>
      </c>
      <c r="EO76" s="7">
        <f t="shared" si="53"/>
        <v>0</v>
      </c>
      <c r="EP76" s="7">
        <f t="shared" si="53"/>
        <v>0</v>
      </c>
      <c r="EQ76" s="7">
        <f t="shared" si="50"/>
        <v>0</v>
      </c>
      <c r="ER76" s="7">
        <f t="shared" si="48"/>
        <v>0</v>
      </c>
    </row>
    <row r="77" spans="1:148" ht="16.5" customHeight="1" x14ac:dyDescent="0.25">
      <c r="A77" s="7">
        <v>119</v>
      </c>
      <c r="B77" s="11" t="s">
        <v>305</v>
      </c>
      <c r="C77" s="12" t="s">
        <v>304</v>
      </c>
      <c r="D77" s="23" t="s">
        <v>303</v>
      </c>
      <c r="E77" s="11" t="s">
        <v>302</v>
      </c>
      <c r="F77" s="11" t="s">
        <v>1054</v>
      </c>
      <c r="G77" s="11">
        <v>1</v>
      </c>
      <c r="H77" s="11">
        <v>2021</v>
      </c>
      <c r="I77" s="14" t="s">
        <v>885</v>
      </c>
      <c r="J77" s="7" t="str">
        <f t="shared" si="43"/>
        <v>PDF</v>
      </c>
      <c r="K77" s="9" t="s">
        <v>938</v>
      </c>
      <c r="L77" s="7">
        <v>1</v>
      </c>
      <c r="M77" s="7" t="s">
        <v>1309</v>
      </c>
      <c r="N77" s="5" t="s">
        <v>1310</v>
      </c>
      <c r="O77" s="7" t="s">
        <v>1311</v>
      </c>
      <c r="P77" s="7" t="s">
        <v>1312</v>
      </c>
      <c r="Q77" s="8">
        <v>1</v>
      </c>
      <c r="R77" s="5">
        <f t="shared" si="46"/>
        <v>3</v>
      </c>
      <c r="S77" s="7">
        <f t="shared" si="47"/>
        <v>0</v>
      </c>
      <c r="T77" s="7">
        <f t="shared" si="54"/>
        <v>0</v>
      </c>
      <c r="U77" s="7">
        <f t="shared" si="54"/>
        <v>0</v>
      </c>
      <c r="V77" s="7">
        <f t="shared" si="54"/>
        <v>0</v>
      </c>
      <c r="W77" s="7">
        <f t="shared" si="54"/>
        <v>0</v>
      </c>
      <c r="X77" s="7">
        <f t="shared" si="54"/>
        <v>0</v>
      </c>
      <c r="Y77" s="7">
        <f t="shared" si="54"/>
        <v>0</v>
      </c>
      <c r="Z77" s="7">
        <f t="shared" si="54"/>
        <v>0</v>
      </c>
      <c r="AA77" s="7">
        <f t="shared" si="54"/>
        <v>0</v>
      </c>
      <c r="AB77" s="7">
        <f t="shared" si="54"/>
        <v>0</v>
      </c>
      <c r="AC77" s="7">
        <f t="shared" si="54"/>
        <v>0</v>
      </c>
      <c r="AD77" s="7">
        <f t="shared" si="54"/>
        <v>0</v>
      </c>
      <c r="AE77" s="7">
        <f t="shared" si="54"/>
        <v>0</v>
      </c>
      <c r="AF77" s="7">
        <f t="shared" si="54"/>
        <v>0</v>
      </c>
      <c r="AG77" s="7">
        <f t="shared" si="54"/>
        <v>0</v>
      </c>
      <c r="AH77" s="7">
        <f t="shared" si="54"/>
        <v>0</v>
      </c>
      <c r="AI77" s="7">
        <f t="shared" si="54"/>
        <v>0</v>
      </c>
      <c r="AJ77" s="7">
        <f t="shared" si="54"/>
        <v>0</v>
      </c>
      <c r="AK77" s="7">
        <f t="shared" si="54"/>
        <v>0</v>
      </c>
      <c r="AL77" s="7">
        <f t="shared" si="54"/>
        <v>0</v>
      </c>
      <c r="AM77" s="7">
        <f t="shared" si="54"/>
        <v>0</v>
      </c>
      <c r="AN77" s="7">
        <f t="shared" si="54"/>
        <v>0</v>
      </c>
      <c r="AO77" s="7">
        <f t="shared" si="54"/>
        <v>0</v>
      </c>
      <c r="AP77" s="7">
        <f t="shared" si="54"/>
        <v>0</v>
      </c>
      <c r="AQ77" s="7">
        <f t="shared" si="54"/>
        <v>0</v>
      </c>
      <c r="AR77" s="7">
        <f t="shared" si="54"/>
        <v>0</v>
      </c>
      <c r="AS77" s="7">
        <f t="shared" si="54"/>
        <v>0</v>
      </c>
      <c r="AT77" s="7">
        <f t="shared" si="54"/>
        <v>0</v>
      </c>
      <c r="AU77" s="7">
        <f t="shared" si="54"/>
        <v>0</v>
      </c>
      <c r="AV77" s="7">
        <f t="shared" si="54"/>
        <v>0</v>
      </c>
      <c r="AW77" s="7">
        <f t="shared" si="54"/>
        <v>0</v>
      </c>
      <c r="AX77" s="7">
        <f t="shared" si="54"/>
        <v>0</v>
      </c>
      <c r="AY77" s="7">
        <f t="shared" si="54"/>
        <v>0</v>
      </c>
      <c r="AZ77" s="7">
        <f t="shared" si="54"/>
        <v>0</v>
      </c>
      <c r="BA77" s="7">
        <f t="shared" si="54"/>
        <v>0</v>
      </c>
      <c r="BB77" s="7">
        <f t="shared" si="54"/>
        <v>0</v>
      </c>
      <c r="BC77" s="7">
        <f t="shared" si="54"/>
        <v>0</v>
      </c>
      <c r="BD77" s="7">
        <f t="shared" si="54"/>
        <v>0</v>
      </c>
      <c r="BE77" s="7">
        <f t="shared" si="54"/>
        <v>0</v>
      </c>
      <c r="BF77" s="7">
        <f t="shared" si="54"/>
        <v>0</v>
      </c>
      <c r="BG77" s="7">
        <f t="shared" si="54"/>
        <v>0</v>
      </c>
      <c r="BH77" s="7">
        <f t="shared" si="54"/>
        <v>0</v>
      </c>
      <c r="BI77" s="7">
        <f t="shared" si="54"/>
        <v>0</v>
      </c>
      <c r="BJ77" s="7">
        <f t="shared" si="54"/>
        <v>0</v>
      </c>
      <c r="BK77" s="7">
        <f t="shared" si="54"/>
        <v>0</v>
      </c>
      <c r="BL77" s="7">
        <f t="shared" si="54"/>
        <v>0</v>
      </c>
      <c r="BM77" s="7">
        <f t="shared" si="54"/>
        <v>0</v>
      </c>
      <c r="BN77" s="7">
        <f t="shared" si="54"/>
        <v>0</v>
      </c>
      <c r="BO77" s="7">
        <f t="shared" si="54"/>
        <v>0</v>
      </c>
      <c r="BP77" s="7">
        <f t="shared" si="54"/>
        <v>0</v>
      </c>
      <c r="BQ77" s="7">
        <f t="shared" si="54"/>
        <v>0</v>
      </c>
      <c r="BR77" s="7">
        <f t="shared" si="54"/>
        <v>0</v>
      </c>
      <c r="BS77" s="7">
        <f t="shared" si="54"/>
        <v>0</v>
      </c>
      <c r="BT77" s="7">
        <f t="shared" si="54"/>
        <v>0</v>
      </c>
      <c r="BU77" s="7">
        <f t="shared" si="54"/>
        <v>0</v>
      </c>
      <c r="BV77" s="7">
        <f t="shared" si="54"/>
        <v>0</v>
      </c>
      <c r="BW77" s="7">
        <f t="shared" si="54"/>
        <v>0</v>
      </c>
      <c r="BX77" s="7">
        <f t="shared" si="54"/>
        <v>0</v>
      </c>
      <c r="BY77" s="7">
        <f t="shared" si="54"/>
        <v>0</v>
      </c>
      <c r="BZ77" s="7">
        <f t="shared" si="54"/>
        <v>0</v>
      </c>
      <c r="CA77" s="7">
        <f t="shared" si="54"/>
        <v>0</v>
      </c>
      <c r="CB77" s="7">
        <f t="shared" si="54"/>
        <v>0</v>
      </c>
      <c r="CC77" s="7">
        <f t="shared" si="54"/>
        <v>0</v>
      </c>
      <c r="CD77" s="7">
        <f t="shared" si="54"/>
        <v>0</v>
      </c>
      <c r="CE77" s="7">
        <f t="shared" si="54"/>
        <v>0</v>
      </c>
      <c r="CF77" s="7">
        <f t="shared" si="53"/>
        <v>0</v>
      </c>
      <c r="CG77" s="7">
        <f t="shared" si="53"/>
        <v>0</v>
      </c>
      <c r="CH77" s="7">
        <f t="shared" si="53"/>
        <v>0</v>
      </c>
      <c r="CI77" s="7">
        <f t="shared" si="53"/>
        <v>0</v>
      </c>
      <c r="CJ77" s="7">
        <f t="shared" si="53"/>
        <v>0</v>
      </c>
      <c r="CK77" s="7">
        <f t="shared" si="53"/>
        <v>0</v>
      </c>
      <c r="CL77" s="7">
        <f t="shared" si="53"/>
        <v>0</v>
      </c>
      <c r="CM77" s="7">
        <f t="shared" si="53"/>
        <v>0</v>
      </c>
      <c r="CN77" s="7">
        <f t="shared" si="53"/>
        <v>0</v>
      </c>
      <c r="CO77" s="7">
        <f t="shared" si="53"/>
        <v>0</v>
      </c>
      <c r="CP77" s="7">
        <f t="shared" si="53"/>
        <v>0</v>
      </c>
      <c r="CQ77" s="7">
        <f t="shared" si="53"/>
        <v>0</v>
      </c>
      <c r="CR77" s="7">
        <f t="shared" si="53"/>
        <v>0</v>
      </c>
      <c r="CS77" s="7">
        <f t="shared" si="53"/>
        <v>0</v>
      </c>
      <c r="CT77" s="7">
        <f t="shared" si="53"/>
        <v>0</v>
      </c>
      <c r="CU77" s="7">
        <f t="shared" si="53"/>
        <v>0</v>
      </c>
      <c r="CV77" s="7">
        <f t="shared" si="53"/>
        <v>0</v>
      </c>
      <c r="CW77" s="7">
        <f t="shared" si="53"/>
        <v>0</v>
      </c>
      <c r="CX77" s="7">
        <f t="shared" si="53"/>
        <v>0</v>
      </c>
      <c r="CY77" s="7">
        <f t="shared" si="53"/>
        <v>0</v>
      </c>
      <c r="CZ77" s="7">
        <f t="shared" si="53"/>
        <v>0</v>
      </c>
      <c r="DA77" s="7">
        <f t="shared" si="53"/>
        <v>0</v>
      </c>
      <c r="DB77" s="7">
        <f t="shared" si="53"/>
        <v>0</v>
      </c>
      <c r="DC77" s="7">
        <f t="shared" si="53"/>
        <v>0</v>
      </c>
      <c r="DD77" s="7">
        <f t="shared" si="53"/>
        <v>0</v>
      </c>
      <c r="DE77" s="7">
        <f t="shared" si="53"/>
        <v>0</v>
      </c>
      <c r="DF77" s="7">
        <f t="shared" si="53"/>
        <v>0</v>
      </c>
      <c r="DG77" s="7">
        <f t="shared" si="53"/>
        <v>0</v>
      </c>
      <c r="DH77" s="7">
        <f t="shared" si="53"/>
        <v>0</v>
      </c>
      <c r="DI77" s="7">
        <f t="shared" si="53"/>
        <v>0</v>
      </c>
      <c r="DJ77" s="7">
        <f t="shared" si="53"/>
        <v>0</v>
      </c>
      <c r="DK77" s="7">
        <f t="shared" si="53"/>
        <v>0</v>
      </c>
      <c r="DL77" s="7">
        <f t="shared" si="53"/>
        <v>0</v>
      </c>
      <c r="DM77" s="7">
        <f t="shared" si="53"/>
        <v>0</v>
      </c>
      <c r="DN77" s="7">
        <f t="shared" si="53"/>
        <v>0</v>
      </c>
      <c r="DO77" s="7">
        <f t="shared" si="53"/>
        <v>0</v>
      </c>
      <c r="DP77" s="7">
        <f t="shared" si="53"/>
        <v>1</v>
      </c>
      <c r="DQ77" s="7">
        <f t="shared" si="53"/>
        <v>0</v>
      </c>
      <c r="DR77" s="7">
        <f t="shared" si="53"/>
        <v>0</v>
      </c>
      <c r="DS77" s="7">
        <f t="shared" si="53"/>
        <v>0</v>
      </c>
      <c r="DT77" s="7">
        <f t="shared" si="53"/>
        <v>0</v>
      </c>
      <c r="DU77" s="7">
        <f t="shared" si="53"/>
        <v>0</v>
      </c>
      <c r="DV77" s="7">
        <f t="shared" si="53"/>
        <v>0</v>
      </c>
      <c r="DW77" s="7">
        <f t="shared" si="53"/>
        <v>0</v>
      </c>
      <c r="DX77" s="7">
        <f t="shared" si="53"/>
        <v>0</v>
      </c>
      <c r="DY77" s="7">
        <f t="shared" si="53"/>
        <v>0</v>
      </c>
      <c r="DZ77" s="7">
        <f t="shared" si="53"/>
        <v>0</v>
      </c>
      <c r="EA77" s="7">
        <f t="shared" si="53"/>
        <v>0</v>
      </c>
      <c r="EB77" s="7">
        <f t="shared" si="53"/>
        <v>0</v>
      </c>
      <c r="EC77" s="7">
        <f t="shared" si="53"/>
        <v>0</v>
      </c>
      <c r="ED77" s="7">
        <f t="shared" si="53"/>
        <v>0</v>
      </c>
      <c r="EE77" s="7">
        <f t="shared" si="53"/>
        <v>0</v>
      </c>
      <c r="EF77" s="7">
        <f t="shared" si="53"/>
        <v>0</v>
      </c>
      <c r="EG77" s="7">
        <f t="shared" si="53"/>
        <v>0</v>
      </c>
      <c r="EH77" s="7">
        <f t="shared" si="53"/>
        <v>0</v>
      </c>
      <c r="EI77" s="7">
        <f t="shared" si="53"/>
        <v>0</v>
      </c>
      <c r="EJ77" s="7">
        <f t="shared" si="53"/>
        <v>0</v>
      </c>
      <c r="EK77" s="7">
        <f t="shared" si="53"/>
        <v>0</v>
      </c>
      <c r="EL77" s="7">
        <f t="shared" si="53"/>
        <v>0</v>
      </c>
      <c r="EM77" s="7">
        <f t="shared" si="53"/>
        <v>0</v>
      </c>
      <c r="EN77" s="7">
        <f t="shared" si="53"/>
        <v>1</v>
      </c>
      <c r="EO77" s="7">
        <f t="shared" si="53"/>
        <v>1</v>
      </c>
      <c r="EP77" s="7">
        <f t="shared" si="53"/>
        <v>1</v>
      </c>
      <c r="EQ77" s="7">
        <f t="shared" si="50"/>
        <v>0</v>
      </c>
      <c r="ER77" s="7">
        <f t="shared" si="48"/>
        <v>0</v>
      </c>
    </row>
    <row r="78" spans="1:148" ht="16.5" customHeight="1" x14ac:dyDescent="0.25">
      <c r="A78" s="7">
        <v>170</v>
      </c>
      <c r="B78" s="11" t="s">
        <v>111</v>
      </c>
      <c r="C78" s="12" t="s">
        <v>110</v>
      </c>
      <c r="D78" s="23" t="s">
        <v>109</v>
      </c>
      <c r="E78" s="11" t="s">
        <v>108</v>
      </c>
      <c r="F78" s="15" t="s">
        <v>1068</v>
      </c>
      <c r="G78" s="11">
        <v>1</v>
      </c>
      <c r="H78" s="11">
        <v>2018</v>
      </c>
      <c r="I78" s="14" t="s">
        <v>915</v>
      </c>
      <c r="J78" s="7" t="str">
        <f t="shared" si="43"/>
        <v>PDF</v>
      </c>
      <c r="K78" s="9" t="s">
        <v>937</v>
      </c>
      <c r="L78" s="7">
        <v>1</v>
      </c>
      <c r="M78" s="37" t="s">
        <v>1240</v>
      </c>
      <c r="N78" s="43" t="s">
        <v>1241</v>
      </c>
      <c r="O78" s="37" t="s">
        <v>1699</v>
      </c>
      <c r="P78" s="37" t="s">
        <v>1242</v>
      </c>
      <c r="Q78" s="7">
        <v>1</v>
      </c>
      <c r="R78" s="5">
        <f t="shared" si="46"/>
        <v>2</v>
      </c>
      <c r="S78" s="7">
        <f t="shared" si="47"/>
        <v>0</v>
      </c>
      <c r="T78" s="7">
        <f t="shared" si="54"/>
        <v>0</v>
      </c>
      <c r="U78" s="7">
        <f t="shared" si="54"/>
        <v>0</v>
      </c>
      <c r="V78" s="7">
        <f t="shared" si="54"/>
        <v>0</v>
      </c>
      <c r="W78" s="7">
        <f t="shared" si="54"/>
        <v>0</v>
      </c>
      <c r="X78" s="7">
        <f t="shared" si="54"/>
        <v>0</v>
      </c>
      <c r="Y78" s="7">
        <f t="shared" si="54"/>
        <v>0</v>
      </c>
      <c r="Z78" s="7">
        <f t="shared" si="54"/>
        <v>0</v>
      </c>
      <c r="AA78" s="7">
        <f t="shared" si="54"/>
        <v>0</v>
      </c>
      <c r="AB78" s="7">
        <f t="shared" si="54"/>
        <v>0</v>
      </c>
      <c r="AC78" s="7">
        <f t="shared" si="54"/>
        <v>0</v>
      </c>
      <c r="AD78" s="7">
        <f t="shared" si="54"/>
        <v>0</v>
      </c>
      <c r="AE78" s="7">
        <f t="shared" si="54"/>
        <v>0</v>
      </c>
      <c r="AF78" s="7">
        <f t="shared" si="54"/>
        <v>0</v>
      </c>
      <c r="AG78" s="7">
        <f t="shared" si="54"/>
        <v>0</v>
      </c>
      <c r="AH78" s="7">
        <f t="shared" si="54"/>
        <v>0</v>
      </c>
      <c r="AI78" s="7">
        <f t="shared" si="54"/>
        <v>0</v>
      </c>
      <c r="AJ78" s="7">
        <f t="shared" si="54"/>
        <v>0</v>
      </c>
      <c r="AK78" s="7">
        <f t="shared" si="54"/>
        <v>0</v>
      </c>
      <c r="AL78" s="7">
        <f t="shared" si="54"/>
        <v>0</v>
      </c>
      <c r="AM78" s="7">
        <f t="shared" si="54"/>
        <v>0</v>
      </c>
      <c r="AN78" s="7">
        <f t="shared" si="54"/>
        <v>0</v>
      </c>
      <c r="AO78" s="7">
        <f t="shared" si="54"/>
        <v>0</v>
      </c>
      <c r="AP78" s="7">
        <f t="shared" si="54"/>
        <v>0</v>
      </c>
      <c r="AQ78" s="7">
        <f t="shared" si="54"/>
        <v>0</v>
      </c>
      <c r="AR78" s="7">
        <f t="shared" si="54"/>
        <v>0</v>
      </c>
      <c r="AS78" s="7">
        <f t="shared" si="54"/>
        <v>0</v>
      </c>
      <c r="AT78" s="7">
        <f t="shared" si="54"/>
        <v>1</v>
      </c>
      <c r="AU78" s="7">
        <f t="shared" si="54"/>
        <v>0</v>
      </c>
      <c r="AV78" s="7">
        <f t="shared" si="54"/>
        <v>0</v>
      </c>
      <c r="AW78" s="7">
        <f t="shared" si="54"/>
        <v>0</v>
      </c>
      <c r="AX78" s="7">
        <f t="shared" si="54"/>
        <v>0</v>
      </c>
      <c r="AY78" s="7">
        <f t="shared" si="54"/>
        <v>0</v>
      </c>
      <c r="AZ78" s="7">
        <f t="shared" si="54"/>
        <v>0</v>
      </c>
      <c r="BA78" s="7">
        <f t="shared" si="54"/>
        <v>0</v>
      </c>
      <c r="BB78" s="7">
        <f t="shared" si="54"/>
        <v>1</v>
      </c>
      <c r="BC78" s="7">
        <f t="shared" si="54"/>
        <v>0</v>
      </c>
      <c r="BD78" s="7">
        <f t="shared" si="54"/>
        <v>0</v>
      </c>
      <c r="BE78" s="7">
        <f t="shared" si="54"/>
        <v>0</v>
      </c>
      <c r="BF78" s="7">
        <f t="shared" si="54"/>
        <v>0</v>
      </c>
      <c r="BG78" s="7">
        <f t="shared" si="54"/>
        <v>0</v>
      </c>
      <c r="BH78" s="7">
        <f t="shared" si="54"/>
        <v>0</v>
      </c>
      <c r="BI78" s="7">
        <f t="shared" si="54"/>
        <v>0</v>
      </c>
      <c r="BJ78" s="7">
        <f t="shared" si="54"/>
        <v>0</v>
      </c>
      <c r="BK78" s="7">
        <f t="shared" si="54"/>
        <v>0</v>
      </c>
      <c r="BL78" s="7">
        <f t="shared" si="54"/>
        <v>0</v>
      </c>
      <c r="BM78" s="7">
        <f t="shared" si="54"/>
        <v>0</v>
      </c>
      <c r="BN78" s="7">
        <f t="shared" si="54"/>
        <v>0</v>
      </c>
      <c r="BO78" s="7">
        <f t="shared" si="54"/>
        <v>0</v>
      </c>
      <c r="BP78" s="7">
        <f t="shared" si="54"/>
        <v>0</v>
      </c>
      <c r="BQ78" s="7">
        <f t="shared" si="54"/>
        <v>0</v>
      </c>
      <c r="BR78" s="7">
        <f t="shared" si="54"/>
        <v>0</v>
      </c>
      <c r="BS78" s="7">
        <f t="shared" si="54"/>
        <v>0</v>
      </c>
      <c r="BT78" s="7">
        <f t="shared" si="54"/>
        <v>0</v>
      </c>
      <c r="BU78" s="7">
        <f t="shared" si="54"/>
        <v>0</v>
      </c>
      <c r="BV78" s="7">
        <f t="shared" si="54"/>
        <v>0</v>
      </c>
      <c r="BW78" s="7">
        <f t="shared" si="54"/>
        <v>0</v>
      </c>
      <c r="BX78" s="7">
        <f t="shared" si="54"/>
        <v>0</v>
      </c>
      <c r="BY78" s="7">
        <f t="shared" si="54"/>
        <v>0</v>
      </c>
      <c r="BZ78" s="7">
        <f t="shared" si="54"/>
        <v>0</v>
      </c>
      <c r="CA78" s="7">
        <f t="shared" si="54"/>
        <v>0</v>
      </c>
      <c r="CB78" s="7">
        <f t="shared" si="54"/>
        <v>0</v>
      </c>
      <c r="CC78" s="7">
        <f t="shared" si="54"/>
        <v>0</v>
      </c>
      <c r="CD78" s="7">
        <f t="shared" si="54"/>
        <v>0</v>
      </c>
      <c r="CE78" s="7">
        <f t="shared" si="54"/>
        <v>0</v>
      </c>
      <c r="CF78" s="7">
        <f t="shared" si="53"/>
        <v>0</v>
      </c>
      <c r="CG78" s="7">
        <f t="shared" si="53"/>
        <v>0</v>
      </c>
      <c r="CH78" s="7">
        <f t="shared" si="53"/>
        <v>0</v>
      </c>
      <c r="CI78" s="7">
        <f t="shared" si="53"/>
        <v>0</v>
      </c>
      <c r="CJ78" s="7">
        <f t="shared" si="53"/>
        <v>0</v>
      </c>
      <c r="CK78" s="7">
        <f t="shared" si="53"/>
        <v>0</v>
      </c>
      <c r="CL78" s="7">
        <f t="shared" si="53"/>
        <v>0</v>
      </c>
      <c r="CM78" s="7">
        <f t="shared" si="53"/>
        <v>0</v>
      </c>
      <c r="CN78" s="7">
        <f t="shared" si="53"/>
        <v>0</v>
      </c>
      <c r="CO78" s="7">
        <f t="shared" si="53"/>
        <v>0</v>
      </c>
      <c r="CP78" s="7">
        <f t="shared" si="53"/>
        <v>0</v>
      </c>
      <c r="CQ78" s="7">
        <f t="shared" si="53"/>
        <v>0</v>
      </c>
      <c r="CR78" s="7">
        <f t="shared" si="53"/>
        <v>0</v>
      </c>
      <c r="CS78" s="7">
        <f t="shared" si="53"/>
        <v>0</v>
      </c>
      <c r="CT78" s="7">
        <f t="shared" si="53"/>
        <v>0</v>
      </c>
      <c r="CU78" s="7">
        <f t="shared" si="53"/>
        <v>0</v>
      </c>
      <c r="CV78" s="7">
        <f t="shared" si="53"/>
        <v>0</v>
      </c>
      <c r="CW78" s="7">
        <f t="shared" si="53"/>
        <v>0</v>
      </c>
      <c r="CX78" s="7">
        <f t="shared" si="53"/>
        <v>0</v>
      </c>
      <c r="CY78" s="7">
        <f t="shared" si="53"/>
        <v>0</v>
      </c>
      <c r="CZ78" s="7">
        <f t="shared" si="53"/>
        <v>0</v>
      </c>
      <c r="DA78" s="7">
        <f t="shared" si="53"/>
        <v>0</v>
      </c>
      <c r="DB78" s="7">
        <f t="shared" si="53"/>
        <v>0</v>
      </c>
      <c r="DC78" s="7">
        <f t="shared" si="53"/>
        <v>0</v>
      </c>
      <c r="DD78" s="7">
        <f t="shared" si="53"/>
        <v>0</v>
      </c>
      <c r="DE78" s="7">
        <f t="shared" si="53"/>
        <v>0</v>
      </c>
      <c r="DF78" s="7">
        <f t="shared" si="53"/>
        <v>0</v>
      </c>
      <c r="DG78" s="7">
        <f t="shared" si="53"/>
        <v>0</v>
      </c>
      <c r="DH78" s="7">
        <f t="shared" si="53"/>
        <v>0</v>
      </c>
      <c r="DI78" s="7">
        <f t="shared" si="53"/>
        <v>0</v>
      </c>
      <c r="DJ78" s="7">
        <f t="shared" si="53"/>
        <v>0</v>
      </c>
      <c r="DK78" s="7">
        <f t="shared" si="53"/>
        <v>0</v>
      </c>
      <c r="DL78" s="7">
        <f t="shared" si="53"/>
        <v>0</v>
      </c>
      <c r="DM78" s="7">
        <f t="shared" si="53"/>
        <v>0</v>
      </c>
      <c r="DN78" s="7">
        <f t="shared" si="53"/>
        <v>0</v>
      </c>
      <c r="DO78" s="7">
        <f t="shared" si="53"/>
        <v>0</v>
      </c>
      <c r="DP78" s="7">
        <f t="shared" si="53"/>
        <v>0</v>
      </c>
      <c r="DQ78" s="7">
        <f t="shared" si="53"/>
        <v>0</v>
      </c>
      <c r="DR78" s="7">
        <f t="shared" si="53"/>
        <v>0</v>
      </c>
      <c r="DS78" s="7">
        <f t="shared" si="53"/>
        <v>0</v>
      </c>
      <c r="DT78" s="7">
        <f t="shared" si="53"/>
        <v>0</v>
      </c>
      <c r="DU78" s="7">
        <f t="shared" si="53"/>
        <v>0</v>
      </c>
      <c r="DV78" s="7">
        <f t="shared" si="53"/>
        <v>0</v>
      </c>
      <c r="DW78" s="7">
        <f t="shared" si="53"/>
        <v>0</v>
      </c>
      <c r="DX78" s="7">
        <f t="shared" si="53"/>
        <v>0</v>
      </c>
      <c r="DY78" s="7">
        <f t="shared" si="53"/>
        <v>0</v>
      </c>
      <c r="DZ78" s="7">
        <f t="shared" si="53"/>
        <v>0</v>
      </c>
      <c r="EA78" s="7">
        <f t="shared" si="53"/>
        <v>0</v>
      </c>
      <c r="EB78" s="7">
        <f t="shared" si="53"/>
        <v>0</v>
      </c>
      <c r="EC78" s="7">
        <f t="shared" si="53"/>
        <v>0</v>
      </c>
      <c r="ED78" s="7">
        <f t="shared" si="53"/>
        <v>0</v>
      </c>
      <c r="EE78" s="7">
        <f t="shared" si="53"/>
        <v>0</v>
      </c>
      <c r="EF78" s="7">
        <f t="shared" si="53"/>
        <v>0</v>
      </c>
      <c r="EG78" s="7">
        <f t="shared" si="53"/>
        <v>0</v>
      </c>
      <c r="EH78" s="7">
        <f t="shared" si="53"/>
        <v>0</v>
      </c>
      <c r="EI78" s="7">
        <f t="shared" si="53"/>
        <v>0</v>
      </c>
      <c r="EJ78" s="7">
        <f t="shared" si="53"/>
        <v>0</v>
      </c>
      <c r="EK78" s="7">
        <f t="shared" si="53"/>
        <v>0</v>
      </c>
      <c r="EL78" s="7">
        <f t="shared" si="53"/>
        <v>0</v>
      </c>
      <c r="EM78" s="7">
        <f t="shared" si="53"/>
        <v>0</v>
      </c>
      <c r="EN78" s="7">
        <f t="shared" si="53"/>
        <v>0</v>
      </c>
      <c r="EO78" s="7">
        <f t="shared" si="53"/>
        <v>0</v>
      </c>
      <c r="EP78" s="7">
        <f t="shared" si="53"/>
        <v>0</v>
      </c>
      <c r="EQ78" s="7">
        <f t="shared" si="50"/>
        <v>0</v>
      </c>
      <c r="ER78" s="7">
        <f t="shared" si="48"/>
        <v>0</v>
      </c>
    </row>
    <row r="79" spans="1:148" ht="16.5" customHeight="1" x14ac:dyDescent="0.25">
      <c r="A79" s="7">
        <v>183</v>
      </c>
      <c r="B79" s="11" t="s">
        <v>62</v>
      </c>
      <c r="C79" s="12" t="s">
        <v>61</v>
      </c>
      <c r="D79" s="23" t="s">
        <v>60</v>
      </c>
      <c r="E79" s="11" t="s">
        <v>59</v>
      </c>
      <c r="F79" s="11" t="s">
        <v>1033</v>
      </c>
      <c r="G79" s="11">
        <v>1</v>
      </c>
      <c r="H79" s="11">
        <v>2018</v>
      </c>
      <c r="I79" s="14" t="s">
        <v>921</v>
      </c>
      <c r="J79" s="7" t="str">
        <f t="shared" si="43"/>
        <v>PDF</v>
      </c>
      <c r="K79" s="9" t="s">
        <v>937</v>
      </c>
      <c r="L79" s="7">
        <v>1</v>
      </c>
      <c r="M79" s="37" t="s">
        <v>1263</v>
      </c>
      <c r="N79" s="43" t="s">
        <v>1264</v>
      </c>
      <c r="O79" s="37" t="s">
        <v>1207</v>
      </c>
      <c r="P79" s="37" t="s">
        <v>1265</v>
      </c>
      <c r="Q79" s="7">
        <v>1</v>
      </c>
      <c r="R79" s="5">
        <f t="shared" si="46"/>
        <v>2</v>
      </c>
      <c r="S79" s="7">
        <f t="shared" si="47"/>
        <v>0</v>
      </c>
      <c r="T79" s="7">
        <f t="shared" si="54"/>
        <v>0</v>
      </c>
      <c r="U79" s="7">
        <f t="shared" si="54"/>
        <v>0</v>
      </c>
      <c r="V79" s="7">
        <f t="shared" si="54"/>
        <v>0</v>
      </c>
      <c r="W79" s="7">
        <f t="shared" si="54"/>
        <v>0</v>
      </c>
      <c r="X79" s="7">
        <f t="shared" si="54"/>
        <v>0</v>
      </c>
      <c r="Y79" s="7">
        <f t="shared" si="54"/>
        <v>0</v>
      </c>
      <c r="Z79" s="7">
        <f t="shared" si="54"/>
        <v>0</v>
      </c>
      <c r="AA79" s="7">
        <f t="shared" si="54"/>
        <v>0</v>
      </c>
      <c r="AB79" s="7">
        <f t="shared" si="54"/>
        <v>0</v>
      </c>
      <c r="AC79" s="7">
        <f t="shared" si="54"/>
        <v>0</v>
      </c>
      <c r="AD79" s="7">
        <f t="shared" si="54"/>
        <v>0</v>
      </c>
      <c r="AE79" s="7">
        <f t="shared" si="54"/>
        <v>0</v>
      </c>
      <c r="AF79" s="7">
        <f t="shared" si="54"/>
        <v>0</v>
      </c>
      <c r="AG79" s="7">
        <f t="shared" si="54"/>
        <v>0</v>
      </c>
      <c r="AH79" s="7">
        <f t="shared" si="54"/>
        <v>0</v>
      </c>
      <c r="AI79" s="7">
        <f t="shared" si="54"/>
        <v>0</v>
      </c>
      <c r="AJ79" s="7">
        <f t="shared" si="54"/>
        <v>0</v>
      </c>
      <c r="AK79" s="7">
        <f t="shared" si="54"/>
        <v>0</v>
      </c>
      <c r="AL79" s="7">
        <f t="shared" si="54"/>
        <v>0</v>
      </c>
      <c r="AM79" s="7">
        <f t="shared" si="54"/>
        <v>0</v>
      </c>
      <c r="AN79" s="7">
        <f t="shared" si="54"/>
        <v>0</v>
      </c>
      <c r="AO79" s="7">
        <f t="shared" si="54"/>
        <v>0</v>
      </c>
      <c r="AP79" s="7">
        <f t="shared" si="54"/>
        <v>0</v>
      </c>
      <c r="AQ79" s="7">
        <f t="shared" si="54"/>
        <v>0</v>
      </c>
      <c r="AR79" s="7">
        <f t="shared" si="54"/>
        <v>0</v>
      </c>
      <c r="AS79" s="7">
        <f t="shared" si="54"/>
        <v>0</v>
      </c>
      <c r="AT79" s="7">
        <f t="shared" si="54"/>
        <v>0</v>
      </c>
      <c r="AU79" s="7">
        <f t="shared" si="54"/>
        <v>0</v>
      </c>
      <c r="AV79" s="7">
        <f t="shared" si="54"/>
        <v>0</v>
      </c>
      <c r="AW79" s="7">
        <f t="shared" si="54"/>
        <v>0</v>
      </c>
      <c r="AX79" s="7">
        <f t="shared" si="54"/>
        <v>0</v>
      </c>
      <c r="AY79" s="7">
        <f t="shared" si="54"/>
        <v>0</v>
      </c>
      <c r="AZ79" s="7">
        <f t="shared" si="54"/>
        <v>0</v>
      </c>
      <c r="BA79" s="7">
        <f t="shared" si="54"/>
        <v>0</v>
      </c>
      <c r="BB79" s="7">
        <f t="shared" si="54"/>
        <v>0</v>
      </c>
      <c r="BC79" s="7">
        <f t="shared" si="54"/>
        <v>0</v>
      </c>
      <c r="BD79" s="7">
        <f t="shared" si="54"/>
        <v>0</v>
      </c>
      <c r="BE79" s="7">
        <f t="shared" si="54"/>
        <v>0</v>
      </c>
      <c r="BF79" s="7">
        <f t="shared" si="54"/>
        <v>0</v>
      </c>
      <c r="BG79" s="7">
        <f t="shared" si="54"/>
        <v>0</v>
      </c>
      <c r="BH79" s="7">
        <f t="shared" si="54"/>
        <v>0</v>
      </c>
      <c r="BI79" s="7">
        <f t="shared" si="54"/>
        <v>0</v>
      </c>
      <c r="BJ79" s="7">
        <f t="shared" si="54"/>
        <v>0</v>
      </c>
      <c r="BK79" s="7">
        <f t="shared" si="54"/>
        <v>0</v>
      </c>
      <c r="BL79" s="7">
        <f t="shared" si="54"/>
        <v>0</v>
      </c>
      <c r="BM79" s="7">
        <f t="shared" si="54"/>
        <v>0</v>
      </c>
      <c r="BN79" s="7">
        <f t="shared" si="54"/>
        <v>0</v>
      </c>
      <c r="BO79" s="7">
        <f t="shared" si="54"/>
        <v>0</v>
      </c>
      <c r="BP79" s="7">
        <f t="shared" si="54"/>
        <v>0</v>
      </c>
      <c r="BQ79" s="7">
        <f t="shared" si="54"/>
        <v>0</v>
      </c>
      <c r="BR79" s="7">
        <f t="shared" si="54"/>
        <v>0</v>
      </c>
      <c r="BS79" s="7">
        <f t="shared" si="54"/>
        <v>0</v>
      </c>
      <c r="BT79" s="7">
        <f t="shared" si="54"/>
        <v>0</v>
      </c>
      <c r="BU79" s="7">
        <f t="shared" si="54"/>
        <v>0</v>
      </c>
      <c r="BV79" s="7">
        <f t="shared" si="54"/>
        <v>0</v>
      </c>
      <c r="BW79" s="7">
        <f t="shared" si="54"/>
        <v>0</v>
      </c>
      <c r="BX79" s="7">
        <f t="shared" si="54"/>
        <v>0</v>
      </c>
      <c r="BY79" s="7">
        <f t="shared" si="54"/>
        <v>0</v>
      </c>
      <c r="BZ79" s="7">
        <f t="shared" si="54"/>
        <v>0</v>
      </c>
      <c r="CA79" s="7">
        <f t="shared" si="54"/>
        <v>1</v>
      </c>
      <c r="CB79" s="7">
        <f t="shared" si="54"/>
        <v>1</v>
      </c>
      <c r="CC79" s="7">
        <f t="shared" si="54"/>
        <v>0</v>
      </c>
      <c r="CD79" s="7">
        <f t="shared" si="54"/>
        <v>0</v>
      </c>
      <c r="CE79" s="7">
        <f t="shared" ref="CE79:EP82" si="55">COUNTIF($N79,"*"&amp;TRIM(CE$1)&amp;"*")</f>
        <v>0</v>
      </c>
      <c r="CF79" s="7">
        <f t="shared" si="55"/>
        <v>0</v>
      </c>
      <c r="CG79" s="7">
        <f t="shared" si="55"/>
        <v>0</v>
      </c>
      <c r="CH79" s="7">
        <f t="shared" si="55"/>
        <v>0</v>
      </c>
      <c r="CI79" s="7">
        <f t="shared" si="55"/>
        <v>0</v>
      </c>
      <c r="CJ79" s="7">
        <f t="shared" si="55"/>
        <v>0</v>
      </c>
      <c r="CK79" s="7">
        <f t="shared" si="55"/>
        <v>0</v>
      </c>
      <c r="CL79" s="7">
        <f t="shared" si="55"/>
        <v>0</v>
      </c>
      <c r="CM79" s="7">
        <f t="shared" si="55"/>
        <v>0</v>
      </c>
      <c r="CN79" s="7">
        <f t="shared" si="55"/>
        <v>0</v>
      </c>
      <c r="CO79" s="7">
        <f t="shared" si="55"/>
        <v>0</v>
      </c>
      <c r="CP79" s="7">
        <f t="shared" si="55"/>
        <v>0</v>
      </c>
      <c r="CQ79" s="7">
        <f t="shared" si="55"/>
        <v>0</v>
      </c>
      <c r="CR79" s="7">
        <f t="shared" si="55"/>
        <v>0</v>
      </c>
      <c r="CS79" s="7">
        <f t="shared" si="55"/>
        <v>0</v>
      </c>
      <c r="CT79" s="7">
        <f t="shared" si="55"/>
        <v>0</v>
      </c>
      <c r="CU79" s="7">
        <f t="shared" si="55"/>
        <v>0</v>
      </c>
      <c r="CV79" s="7">
        <f t="shared" si="55"/>
        <v>0</v>
      </c>
      <c r="CW79" s="7">
        <f t="shared" si="55"/>
        <v>0</v>
      </c>
      <c r="CX79" s="7">
        <f t="shared" si="55"/>
        <v>0</v>
      </c>
      <c r="CY79" s="7">
        <f t="shared" si="55"/>
        <v>0</v>
      </c>
      <c r="CZ79" s="7">
        <f t="shared" si="55"/>
        <v>0</v>
      </c>
      <c r="DA79" s="7">
        <f t="shared" si="55"/>
        <v>0</v>
      </c>
      <c r="DB79" s="7">
        <f t="shared" si="55"/>
        <v>0</v>
      </c>
      <c r="DC79" s="7">
        <f t="shared" si="55"/>
        <v>0</v>
      </c>
      <c r="DD79" s="7">
        <f t="shared" si="55"/>
        <v>0</v>
      </c>
      <c r="DE79" s="7">
        <f t="shared" si="55"/>
        <v>0</v>
      </c>
      <c r="DF79" s="7">
        <f t="shared" si="55"/>
        <v>0</v>
      </c>
      <c r="DG79" s="7">
        <f t="shared" si="55"/>
        <v>0</v>
      </c>
      <c r="DH79" s="7">
        <f t="shared" si="55"/>
        <v>0</v>
      </c>
      <c r="DI79" s="7">
        <f t="shared" si="55"/>
        <v>0</v>
      </c>
      <c r="DJ79" s="7">
        <f t="shared" si="55"/>
        <v>0</v>
      </c>
      <c r="DK79" s="7">
        <f t="shared" si="55"/>
        <v>0</v>
      </c>
      <c r="DL79" s="7">
        <f t="shared" si="55"/>
        <v>0</v>
      </c>
      <c r="DM79" s="7">
        <f t="shared" si="55"/>
        <v>0</v>
      </c>
      <c r="DN79" s="7">
        <f t="shared" si="55"/>
        <v>0</v>
      </c>
      <c r="DO79" s="7">
        <f t="shared" si="55"/>
        <v>0</v>
      </c>
      <c r="DP79" s="7">
        <f t="shared" si="55"/>
        <v>0</v>
      </c>
      <c r="DQ79" s="7">
        <f t="shared" si="55"/>
        <v>0</v>
      </c>
      <c r="DR79" s="7">
        <f t="shared" si="55"/>
        <v>0</v>
      </c>
      <c r="DS79" s="7">
        <f t="shared" si="55"/>
        <v>0</v>
      </c>
      <c r="DT79" s="7">
        <f t="shared" si="55"/>
        <v>0</v>
      </c>
      <c r="DU79" s="7">
        <f t="shared" si="55"/>
        <v>0</v>
      </c>
      <c r="DV79" s="7">
        <f t="shared" si="55"/>
        <v>0</v>
      </c>
      <c r="DW79" s="7">
        <f t="shared" si="55"/>
        <v>0</v>
      </c>
      <c r="DX79" s="7">
        <f t="shared" si="55"/>
        <v>0</v>
      </c>
      <c r="DY79" s="7">
        <f t="shared" si="55"/>
        <v>0</v>
      </c>
      <c r="DZ79" s="7">
        <f t="shared" si="55"/>
        <v>0</v>
      </c>
      <c r="EA79" s="7">
        <f t="shared" si="55"/>
        <v>0</v>
      </c>
      <c r="EB79" s="7">
        <f t="shared" si="55"/>
        <v>0</v>
      </c>
      <c r="EC79" s="7">
        <f t="shared" si="55"/>
        <v>0</v>
      </c>
      <c r="ED79" s="7">
        <f t="shared" si="55"/>
        <v>0</v>
      </c>
      <c r="EE79" s="7">
        <f t="shared" si="55"/>
        <v>0</v>
      </c>
      <c r="EF79" s="7">
        <f t="shared" si="55"/>
        <v>0</v>
      </c>
      <c r="EG79" s="7">
        <f t="shared" si="55"/>
        <v>0</v>
      </c>
      <c r="EH79" s="7">
        <f t="shared" si="55"/>
        <v>0</v>
      </c>
      <c r="EI79" s="7">
        <f t="shared" si="55"/>
        <v>0</v>
      </c>
      <c r="EJ79" s="7">
        <f t="shared" si="55"/>
        <v>0</v>
      </c>
      <c r="EK79" s="7">
        <f t="shared" si="55"/>
        <v>0</v>
      </c>
      <c r="EL79" s="7">
        <f t="shared" si="55"/>
        <v>0</v>
      </c>
      <c r="EM79" s="7">
        <f t="shared" si="55"/>
        <v>0</v>
      </c>
      <c r="EN79" s="7">
        <f t="shared" si="55"/>
        <v>0</v>
      </c>
      <c r="EO79" s="7">
        <f t="shared" si="55"/>
        <v>0</v>
      </c>
      <c r="EP79" s="7">
        <f t="shared" si="55"/>
        <v>0</v>
      </c>
      <c r="EQ79" s="7">
        <f t="shared" si="50"/>
        <v>0</v>
      </c>
      <c r="ER79" s="7">
        <f t="shared" si="48"/>
        <v>0</v>
      </c>
    </row>
    <row r="80" spans="1:148" ht="16.5" customHeight="1" x14ac:dyDescent="0.25">
      <c r="A80" s="7">
        <v>64</v>
      </c>
      <c r="B80" s="11" t="s">
        <v>523</v>
      </c>
      <c r="C80" s="12" t="s">
        <v>522</v>
      </c>
      <c r="D80" s="23" t="s">
        <v>521</v>
      </c>
      <c r="E80" s="11" t="s">
        <v>520</v>
      </c>
      <c r="F80" s="11" t="s">
        <v>972</v>
      </c>
      <c r="G80" s="11">
        <v>1</v>
      </c>
      <c r="H80" s="11">
        <v>2023</v>
      </c>
      <c r="I80" s="14" t="s">
        <v>845</v>
      </c>
      <c r="J80" s="7" t="str">
        <f t="shared" si="43"/>
        <v>PDF</v>
      </c>
      <c r="K80" s="9" t="s">
        <v>936</v>
      </c>
      <c r="L80" s="7">
        <v>1</v>
      </c>
      <c r="M80" s="36" t="s">
        <v>1145</v>
      </c>
      <c r="N80" s="44" t="s">
        <v>1163</v>
      </c>
      <c r="O80" s="36" t="s">
        <v>1172</v>
      </c>
      <c r="P80" s="36" t="s">
        <v>1183</v>
      </c>
      <c r="Q80" s="8">
        <v>1</v>
      </c>
      <c r="R80" s="5">
        <f t="shared" si="46"/>
        <v>4</v>
      </c>
      <c r="S80" s="7">
        <f t="shared" si="47"/>
        <v>0</v>
      </c>
      <c r="T80" s="7">
        <f t="shared" ref="T80:CE83" si="56">COUNTIF($N80,"*"&amp;TRIM(T$1)&amp;"*")</f>
        <v>0</v>
      </c>
      <c r="U80" s="7">
        <f t="shared" si="56"/>
        <v>0</v>
      </c>
      <c r="V80" s="7">
        <f t="shared" si="56"/>
        <v>0</v>
      </c>
      <c r="W80" s="7">
        <f t="shared" si="56"/>
        <v>0</v>
      </c>
      <c r="X80" s="7">
        <f t="shared" si="56"/>
        <v>0</v>
      </c>
      <c r="Y80" s="7">
        <f t="shared" si="56"/>
        <v>0</v>
      </c>
      <c r="Z80" s="7">
        <f t="shared" si="56"/>
        <v>0</v>
      </c>
      <c r="AA80" s="7">
        <f t="shared" si="56"/>
        <v>0</v>
      </c>
      <c r="AB80" s="7">
        <f t="shared" si="56"/>
        <v>0</v>
      </c>
      <c r="AC80" s="7">
        <f t="shared" si="56"/>
        <v>0</v>
      </c>
      <c r="AD80" s="7">
        <f t="shared" si="56"/>
        <v>0</v>
      </c>
      <c r="AE80" s="7">
        <f t="shared" si="56"/>
        <v>0</v>
      </c>
      <c r="AF80" s="7">
        <f t="shared" si="56"/>
        <v>0</v>
      </c>
      <c r="AG80" s="7">
        <f t="shared" si="56"/>
        <v>0</v>
      </c>
      <c r="AH80" s="7">
        <f t="shared" si="56"/>
        <v>0</v>
      </c>
      <c r="AI80" s="7">
        <f t="shared" si="56"/>
        <v>0</v>
      </c>
      <c r="AJ80" s="7">
        <f t="shared" si="56"/>
        <v>0</v>
      </c>
      <c r="AK80" s="7">
        <f t="shared" si="56"/>
        <v>0</v>
      </c>
      <c r="AL80" s="7">
        <f t="shared" si="56"/>
        <v>0</v>
      </c>
      <c r="AM80" s="7">
        <f t="shared" si="56"/>
        <v>0</v>
      </c>
      <c r="AN80" s="7">
        <f t="shared" si="56"/>
        <v>0</v>
      </c>
      <c r="AO80" s="7">
        <f t="shared" si="56"/>
        <v>0</v>
      </c>
      <c r="AP80" s="7">
        <f t="shared" si="56"/>
        <v>0</v>
      </c>
      <c r="AQ80" s="7">
        <f t="shared" si="56"/>
        <v>0</v>
      </c>
      <c r="AR80" s="7">
        <f t="shared" si="56"/>
        <v>0</v>
      </c>
      <c r="AS80" s="7">
        <f t="shared" si="56"/>
        <v>0</v>
      </c>
      <c r="AT80" s="7">
        <f t="shared" si="56"/>
        <v>0</v>
      </c>
      <c r="AU80" s="7">
        <f t="shared" si="56"/>
        <v>0</v>
      </c>
      <c r="AV80" s="7">
        <f t="shared" si="56"/>
        <v>0</v>
      </c>
      <c r="AW80" s="7">
        <f t="shared" si="56"/>
        <v>0</v>
      </c>
      <c r="AX80" s="7">
        <f t="shared" si="56"/>
        <v>0</v>
      </c>
      <c r="AY80" s="7">
        <f t="shared" si="56"/>
        <v>0</v>
      </c>
      <c r="AZ80" s="7">
        <f t="shared" si="56"/>
        <v>0</v>
      </c>
      <c r="BA80" s="7">
        <f t="shared" si="56"/>
        <v>0</v>
      </c>
      <c r="BB80" s="7">
        <f t="shared" si="56"/>
        <v>0</v>
      </c>
      <c r="BC80" s="7">
        <f t="shared" si="56"/>
        <v>0</v>
      </c>
      <c r="BD80" s="7">
        <f t="shared" si="56"/>
        <v>0</v>
      </c>
      <c r="BE80" s="7">
        <f t="shared" si="56"/>
        <v>0</v>
      </c>
      <c r="BF80" s="7">
        <f t="shared" si="56"/>
        <v>0</v>
      </c>
      <c r="BG80" s="7">
        <f t="shared" si="56"/>
        <v>0</v>
      </c>
      <c r="BH80" s="7">
        <f t="shared" si="56"/>
        <v>0</v>
      </c>
      <c r="BI80" s="7">
        <f t="shared" si="56"/>
        <v>0</v>
      </c>
      <c r="BJ80" s="7">
        <f t="shared" si="56"/>
        <v>0</v>
      </c>
      <c r="BK80" s="7">
        <f t="shared" si="56"/>
        <v>0</v>
      </c>
      <c r="BL80" s="7">
        <f t="shared" si="56"/>
        <v>0</v>
      </c>
      <c r="BM80" s="7">
        <f t="shared" si="56"/>
        <v>0</v>
      </c>
      <c r="BN80" s="7">
        <f t="shared" si="56"/>
        <v>0</v>
      </c>
      <c r="BO80" s="7">
        <f t="shared" si="56"/>
        <v>0</v>
      </c>
      <c r="BP80" s="7">
        <f t="shared" si="56"/>
        <v>0</v>
      </c>
      <c r="BQ80" s="7">
        <f t="shared" si="56"/>
        <v>0</v>
      </c>
      <c r="BR80" s="7">
        <f t="shared" si="56"/>
        <v>0</v>
      </c>
      <c r="BS80" s="7">
        <f t="shared" si="56"/>
        <v>0</v>
      </c>
      <c r="BT80" s="7">
        <f t="shared" si="56"/>
        <v>0</v>
      </c>
      <c r="BU80" s="7">
        <f t="shared" si="56"/>
        <v>0</v>
      </c>
      <c r="BV80" s="7">
        <f t="shared" si="56"/>
        <v>1</v>
      </c>
      <c r="BW80" s="7">
        <f t="shared" si="56"/>
        <v>0</v>
      </c>
      <c r="BX80" s="7">
        <f t="shared" si="56"/>
        <v>0</v>
      </c>
      <c r="BY80" s="7">
        <f t="shared" si="56"/>
        <v>0</v>
      </c>
      <c r="BZ80" s="7">
        <f t="shared" si="56"/>
        <v>0</v>
      </c>
      <c r="CA80" s="7">
        <f t="shared" si="56"/>
        <v>0</v>
      </c>
      <c r="CB80" s="7">
        <f t="shared" si="56"/>
        <v>0</v>
      </c>
      <c r="CC80" s="7">
        <f t="shared" si="56"/>
        <v>0</v>
      </c>
      <c r="CD80" s="7">
        <f t="shared" si="56"/>
        <v>0</v>
      </c>
      <c r="CE80" s="7">
        <f t="shared" si="56"/>
        <v>0</v>
      </c>
      <c r="CF80" s="7">
        <f t="shared" si="55"/>
        <v>0</v>
      </c>
      <c r="CG80" s="7">
        <f t="shared" si="55"/>
        <v>0</v>
      </c>
      <c r="CH80" s="7">
        <f t="shared" si="55"/>
        <v>0</v>
      </c>
      <c r="CI80" s="7">
        <f t="shared" si="55"/>
        <v>0</v>
      </c>
      <c r="CJ80" s="7">
        <f t="shared" si="55"/>
        <v>0</v>
      </c>
      <c r="CK80" s="7">
        <f t="shared" si="55"/>
        <v>0</v>
      </c>
      <c r="CL80" s="7">
        <f t="shared" si="55"/>
        <v>0</v>
      </c>
      <c r="CM80" s="7">
        <f t="shared" si="55"/>
        <v>0</v>
      </c>
      <c r="CN80" s="7">
        <f t="shared" si="55"/>
        <v>0</v>
      </c>
      <c r="CO80" s="7">
        <f t="shared" si="55"/>
        <v>0</v>
      </c>
      <c r="CP80" s="7">
        <f t="shared" si="55"/>
        <v>0</v>
      </c>
      <c r="CQ80" s="7">
        <f t="shared" si="55"/>
        <v>0</v>
      </c>
      <c r="CR80" s="7">
        <f t="shared" si="55"/>
        <v>0</v>
      </c>
      <c r="CS80" s="7">
        <f t="shared" si="55"/>
        <v>0</v>
      </c>
      <c r="CT80" s="7">
        <f t="shared" si="55"/>
        <v>0</v>
      </c>
      <c r="CU80" s="7">
        <f t="shared" si="55"/>
        <v>0</v>
      </c>
      <c r="CV80" s="7">
        <f t="shared" si="55"/>
        <v>0</v>
      </c>
      <c r="CW80" s="7">
        <f t="shared" si="55"/>
        <v>0</v>
      </c>
      <c r="CX80" s="7">
        <f t="shared" si="55"/>
        <v>0</v>
      </c>
      <c r="CY80" s="7">
        <f t="shared" si="55"/>
        <v>0</v>
      </c>
      <c r="CZ80" s="7">
        <f t="shared" si="55"/>
        <v>0</v>
      </c>
      <c r="DA80" s="7">
        <f t="shared" si="55"/>
        <v>0</v>
      </c>
      <c r="DB80" s="7">
        <f t="shared" si="55"/>
        <v>0</v>
      </c>
      <c r="DC80" s="7">
        <f t="shared" si="55"/>
        <v>0</v>
      </c>
      <c r="DD80" s="7">
        <f t="shared" si="55"/>
        <v>0</v>
      </c>
      <c r="DE80" s="7">
        <f t="shared" si="55"/>
        <v>0</v>
      </c>
      <c r="DF80" s="7">
        <f t="shared" si="55"/>
        <v>0</v>
      </c>
      <c r="DG80" s="7">
        <f t="shared" si="55"/>
        <v>0</v>
      </c>
      <c r="DH80" s="7">
        <f t="shared" si="55"/>
        <v>0</v>
      </c>
      <c r="DI80" s="7">
        <f t="shared" si="55"/>
        <v>0</v>
      </c>
      <c r="DJ80" s="7">
        <f t="shared" si="55"/>
        <v>0</v>
      </c>
      <c r="DK80" s="7">
        <f t="shared" si="55"/>
        <v>0</v>
      </c>
      <c r="DL80" s="7">
        <f t="shared" si="55"/>
        <v>0</v>
      </c>
      <c r="DM80" s="7">
        <f t="shared" si="55"/>
        <v>0</v>
      </c>
      <c r="DN80" s="7">
        <f t="shared" si="55"/>
        <v>0</v>
      </c>
      <c r="DO80" s="7">
        <f t="shared" si="55"/>
        <v>0</v>
      </c>
      <c r="DP80" s="7">
        <f t="shared" si="55"/>
        <v>0</v>
      </c>
      <c r="DQ80" s="7">
        <f t="shared" si="55"/>
        <v>1</v>
      </c>
      <c r="DR80" s="7">
        <f t="shared" si="55"/>
        <v>1</v>
      </c>
      <c r="DS80" s="7">
        <f t="shared" si="55"/>
        <v>0</v>
      </c>
      <c r="DT80" s="7">
        <f t="shared" si="55"/>
        <v>0</v>
      </c>
      <c r="DU80" s="7">
        <f t="shared" si="55"/>
        <v>0</v>
      </c>
      <c r="DV80" s="7">
        <f t="shared" si="55"/>
        <v>0</v>
      </c>
      <c r="DW80" s="7">
        <f t="shared" si="55"/>
        <v>1</v>
      </c>
      <c r="DX80" s="7">
        <f t="shared" si="55"/>
        <v>0</v>
      </c>
      <c r="DY80" s="7">
        <f t="shared" si="55"/>
        <v>0</v>
      </c>
      <c r="DZ80" s="7">
        <f t="shared" si="55"/>
        <v>0</v>
      </c>
      <c r="EA80" s="7">
        <f t="shared" si="55"/>
        <v>0</v>
      </c>
      <c r="EB80" s="7">
        <f t="shared" si="55"/>
        <v>0</v>
      </c>
      <c r="EC80" s="7">
        <f t="shared" si="55"/>
        <v>0</v>
      </c>
      <c r="ED80" s="7">
        <f t="shared" si="55"/>
        <v>0</v>
      </c>
      <c r="EE80" s="7">
        <f t="shared" si="55"/>
        <v>0</v>
      </c>
      <c r="EF80" s="7">
        <f t="shared" si="55"/>
        <v>0</v>
      </c>
      <c r="EG80" s="7">
        <f t="shared" si="55"/>
        <v>0</v>
      </c>
      <c r="EH80" s="7">
        <f t="shared" si="55"/>
        <v>0</v>
      </c>
      <c r="EI80" s="7">
        <f t="shared" si="55"/>
        <v>0</v>
      </c>
      <c r="EJ80" s="7">
        <f t="shared" si="55"/>
        <v>0</v>
      </c>
      <c r="EK80" s="7">
        <f t="shared" si="55"/>
        <v>0</v>
      </c>
      <c r="EL80" s="7">
        <f t="shared" si="55"/>
        <v>0</v>
      </c>
      <c r="EM80" s="7">
        <f t="shared" si="55"/>
        <v>0</v>
      </c>
      <c r="EN80" s="7">
        <f t="shared" si="55"/>
        <v>0</v>
      </c>
      <c r="EO80" s="7">
        <f t="shared" si="55"/>
        <v>0</v>
      </c>
      <c r="EP80" s="7">
        <f t="shared" si="55"/>
        <v>0</v>
      </c>
      <c r="EQ80" s="7">
        <f t="shared" si="50"/>
        <v>0</v>
      </c>
      <c r="ER80" s="7">
        <f t="shared" si="48"/>
        <v>0</v>
      </c>
    </row>
    <row r="81" spans="1:148" ht="16.5" customHeight="1" x14ac:dyDescent="0.25">
      <c r="A81" s="7">
        <v>156</v>
      </c>
      <c r="B81" s="11" t="s">
        <v>164</v>
      </c>
      <c r="C81" s="12" t="s">
        <v>163</v>
      </c>
      <c r="D81" s="23" t="s">
        <v>162</v>
      </c>
      <c r="E81" s="11" t="s">
        <v>161</v>
      </c>
      <c r="F81" s="11" t="s">
        <v>1042</v>
      </c>
      <c r="G81" s="11">
        <v>1</v>
      </c>
      <c r="H81" s="11">
        <v>2019</v>
      </c>
      <c r="I81" s="14" t="s">
        <v>905</v>
      </c>
      <c r="J81" s="7" t="str">
        <f t="shared" si="43"/>
        <v>PDF</v>
      </c>
      <c r="K81" s="9" t="s">
        <v>937</v>
      </c>
      <c r="L81" s="7">
        <v>1</v>
      </c>
      <c r="M81" s="37" t="s">
        <v>1218</v>
      </c>
      <c r="N81" s="43" t="s">
        <v>1219</v>
      </c>
      <c r="O81" s="37" t="s">
        <v>1220</v>
      </c>
      <c r="P81" s="37" t="s">
        <v>1221</v>
      </c>
      <c r="Q81" s="7">
        <v>1</v>
      </c>
      <c r="R81" s="5">
        <f t="shared" si="46"/>
        <v>2</v>
      </c>
      <c r="S81" s="7">
        <f t="shared" si="47"/>
        <v>0</v>
      </c>
      <c r="T81" s="7">
        <f t="shared" si="56"/>
        <v>0</v>
      </c>
      <c r="U81" s="7">
        <f t="shared" si="56"/>
        <v>0</v>
      </c>
      <c r="V81" s="7">
        <f t="shared" si="56"/>
        <v>0</v>
      </c>
      <c r="W81" s="7">
        <f t="shared" si="56"/>
        <v>0</v>
      </c>
      <c r="X81" s="7">
        <f t="shared" si="56"/>
        <v>0</v>
      </c>
      <c r="Y81" s="7">
        <f t="shared" si="56"/>
        <v>0</v>
      </c>
      <c r="Z81" s="7">
        <f t="shared" si="56"/>
        <v>0</v>
      </c>
      <c r="AA81" s="7">
        <f t="shared" si="56"/>
        <v>0</v>
      </c>
      <c r="AB81" s="7">
        <f t="shared" si="56"/>
        <v>0</v>
      </c>
      <c r="AC81" s="7">
        <f t="shared" si="56"/>
        <v>0</v>
      </c>
      <c r="AD81" s="7">
        <f t="shared" si="56"/>
        <v>0</v>
      </c>
      <c r="AE81" s="7">
        <f t="shared" si="56"/>
        <v>0</v>
      </c>
      <c r="AF81" s="7">
        <f t="shared" si="56"/>
        <v>0</v>
      </c>
      <c r="AG81" s="7">
        <f t="shared" si="56"/>
        <v>0</v>
      </c>
      <c r="AH81" s="7">
        <f t="shared" si="56"/>
        <v>0</v>
      </c>
      <c r="AI81" s="7">
        <f t="shared" si="56"/>
        <v>0</v>
      </c>
      <c r="AJ81" s="7">
        <f t="shared" si="56"/>
        <v>0</v>
      </c>
      <c r="AK81" s="7">
        <f t="shared" si="56"/>
        <v>0</v>
      </c>
      <c r="AL81" s="7">
        <f t="shared" si="56"/>
        <v>0</v>
      </c>
      <c r="AM81" s="7">
        <f t="shared" si="56"/>
        <v>0</v>
      </c>
      <c r="AN81" s="7">
        <f t="shared" si="56"/>
        <v>0</v>
      </c>
      <c r="AO81" s="7">
        <f t="shared" si="56"/>
        <v>0</v>
      </c>
      <c r="AP81" s="7">
        <f t="shared" si="56"/>
        <v>0</v>
      </c>
      <c r="AQ81" s="7">
        <f t="shared" si="56"/>
        <v>0</v>
      </c>
      <c r="AR81" s="7">
        <f t="shared" si="56"/>
        <v>0</v>
      </c>
      <c r="AS81" s="7">
        <f t="shared" si="56"/>
        <v>0</v>
      </c>
      <c r="AT81" s="7">
        <f t="shared" si="56"/>
        <v>1</v>
      </c>
      <c r="AU81" s="7">
        <f t="shared" si="56"/>
        <v>0</v>
      </c>
      <c r="AV81" s="7">
        <f t="shared" si="56"/>
        <v>0</v>
      </c>
      <c r="AW81" s="7">
        <f t="shared" si="56"/>
        <v>0</v>
      </c>
      <c r="AX81" s="7">
        <f t="shared" si="56"/>
        <v>0</v>
      </c>
      <c r="AY81" s="7">
        <f t="shared" si="56"/>
        <v>0</v>
      </c>
      <c r="AZ81" s="7">
        <f t="shared" si="56"/>
        <v>0</v>
      </c>
      <c r="BA81" s="7">
        <f t="shared" si="56"/>
        <v>0</v>
      </c>
      <c r="BB81" s="7">
        <f t="shared" si="56"/>
        <v>0</v>
      </c>
      <c r="BC81" s="7">
        <f t="shared" si="56"/>
        <v>0</v>
      </c>
      <c r="BD81" s="7">
        <f t="shared" si="56"/>
        <v>0</v>
      </c>
      <c r="BE81" s="7">
        <f t="shared" si="56"/>
        <v>0</v>
      </c>
      <c r="BF81" s="7">
        <f t="shared" si="56"/>
        <v>0</v>
      </c>
      <c r="BG81" s="7">
        <f t="shared" si="56"/>
        <v>0</v>
      </c>
      <c r="BH81" s="7">
        <f t="shared" si="56"/>
        <v>0</v>
      </c>
      <c r="BI81" s="7">
        <f t="shared" si="56"/>
        <v>0</v>
      </c>
      <c r="BJ81" s="7">
        <f t="shared" si="56"/>
        <v>0</v>
      </c>
      <c r="BK81" s="7">
        <f t="shared" si="56"/>
        <v>0</v>
      </c>
      <c r="BL81" s="7">
        <f t="shared" si="56"/>
        <v>0</v>
      </c>
      <c r="BM81" s="7">
        <f t="shared" si="56"/>
        <v>1</v>
      </c>
      <c r="BN81" s="7">
        <f t="shared" si="56"/>
        <v>0</v>
      </c>
      <c r="BO81" s="7">
        <f t="shared" si="56"/>
        <v>0</v>
      </c>
      <c r="BP81" s="7">
        <f t="shared" si="56"/>
        <v>0</v>
      </c>
      <c r="BQ81" s="7">
        <f t="shared" si="56"/>
        <v>0</v>
      </c>
      <c r="BR81" s="7">
        <f t="shared" si="56"/>
        <v>0</v>
      </c>
      <c r="BS81" s="7">
        <f t="shared" si="56"/>
        <v>0</v>
      </c>
      <c r="BT81" s="7">
        <f t="shared" si="56"/>
        <v>0</v>
      </c>
      <c r="BU81" s="7">
        <f t="shared" si="56"/>
        <v>0</v>
      </c>
      <c r="BV81" s="7">
        <f t="shared" si="56"/>
        <v>0</v>
      </c>
      <c r="BW81" s="7">
        <f t="shared" si="56"/>
        <v>0</v>
      </c>
      <c r="BX81" s="7">
        <f t="shared" si="56"/>
        <v>0</v>
      </c>
      <c r="BY81" s="7">
        <f t="shared" si="56"/>
        <v>0</v>
      </c>
      <c r="BZ81" s="7">
        <f t="shared" si="56"/>
        <v>0</v>
      </c>
      <c r="CA81" s="7">
        <f t="shared" si="56"/>
        <v>0</v>
      </c>
      <c r="CB81" s="7">
        <f t="shared" si="56"/>
        <v>0</v>
      </c>
      <c r="CC81" s="7">
        <f t="shared" si="56"/>
        <v>0</v>
      </c>
      <c r="CD81" s="7">
        <f t="shared" si="56"/>
        <v>0</v>
      </c>
      <c r="CE81" s="7">
        <f t="shared" si="56"/>
        <v>0</v>
      </c>
      <c r="CF81" s="7">
        <f t="shared" si="55"/>
        <v>0</v>
      </c>
      <c r="CG81" s="7">
        <f t="shared" si="55"/>
        <v>0</v>
      </c>
      <c r="CH81" s="7">
        <f t="shared" si="55"/>
        <v>0</v>
      </c>
      <c r="CI81" s="7">
        <f t="shared" si="55"/>
        <v>0</v>
      </c>
      <c r="CJ81" s="7">
        <f t="shared" si="55"/>
        <v>0</v>
      </c>
      <c r="CK81" s="7">
        <f t="shared" si="55"/>
        <v>0</v>
      </c>
      <c r="CL81" s="7">
        <f t="shared" si="55"/>
        <v>0</v>
      </c>
      <c r="CM81" s="7">
        <f t="shared" si="55"/>
        <v>0</v>
      </c>
      <c r="CN81" s="7">
        <f t="shared" si="55"/>
        <v>0</v>
      </c>
      <c r="CO81" s="7">
        <f t="shared" si="55"/>
        <v>0</v>
      </c>
      <c r="CP81" s="7">
        <f t="shared" si="55"/>
        <v>0</v>
      </c>
      <c r="CQ81" s="7">
        <f t="shared" si="55"/>
        <v>0</v>
      </c>
      <c r="CR81" s="7">
        <f t="shared" si="55"/>
        <v>0</v>
      </c>
      <c r="CS81" s="7">
        <f t="shared" si="55"/>
        <v>0</v>
      </c>
      <c r="CT81" s="7">
        <f t="shared" si="55"/>
        <v>0</v>
      </c>
      <c r="CU81" s="7">
        <f t="shared" si="55"/>
        <v>0</v>
      </c>
      <c r="CV81" s="7">
        <f t="shared" si="55"/>
        <v>0</v>
      </c>
      <c r="CW81" s="7">
        <f t="shared" si="55"/>
        <v>0</v>
      </c>
      <c r="CX81" s="7">
        <f t="shared" si="55"/>
        <v>0</v>
      </c>
      <c r="CY81" s="7">
        <f t="shared" si="55"/>
        <v>0</v>
      </c>
      <c r="CZ81" s="7">
        <f t="shared" si="55"/>
        <v>0</v>
      </c>
      <c r="DA81" s="7">
        <f t="shared" si="55"/>
        <v>0</v>
      </c>
      <c r="DB81" s="7">
        <f t="shared" si="55"/>
        <v>0</v>
      </c>
      <c r="DC81" s="7">
        <f t="shared" si="55"/>
        <v>0</v>
      </c>
      <c r="DD81" s="7">
        <f t="shared" si="55"/>
        <v>0</v>
      </c>
      <c r="DE81" s="7">
        <f t="shared" si="55"/>
        <v>0</v>
      </c>
      <c r="DF81" s="7">
        <f t="shared" si="55"/>
        <v>0</v>
      </c>
      <c r="DG81" s="7">
        <f t="shared" si="55"/>
        <v>0</v>
      </c>
      <c r="DH81" s="7">
        <f t="shared" si="55"/>
        <v>0</v>
      </c>
      <c r="DI81" s="7">
        <f t="shared" si="55"/>
        <v>0</v>
      </c>
      <c r="DJ81" s="7">
        <f t="shared" si="55"/>
        <v>0</v>
      </c>
      <c r="DK81" s="7">
        <f t="shared" si="55"/>
        <v>0</v>
      </c>
      <c r="DL81" s="7">
        <f t="shared" si="55"/>
        <v>0</v>
      </c>
      <c r="DM81" s="7">
        <f t="shared" si="55"/>
        <v>0</v>
      </c>
      <c r="DN81" s="7">
        <f t="shared" si="55"/>
        <v>0</v>
      </c>
      <c r="DO81" s="7">
        <f t="shared" si="55"/>
        <v>0</v>
      </c>
      <c r="DP81" s="7">
        <f t="shared" si="55"/>
        <v>0</v>
      </c>
      <c r="DQ81" s="7">
        <f t="shared" si="55"/>
        <v>0</v>
      </c>
      <c r="DR81" s="7">
        <f t="shared" si="55"/>
        <v>0</v>
      </c>
      <c r="DS81" s="7">
        <f t="shared" si="55"/>
        <v>0</v>
      </c>
      <c r="DT81" s="7">
        <f t="shared" si="55"/>
        <v>0</v>
      </c>
      <c r="DU81" s="7">
        <f t="shared" si="55"/>
        <v>0</v>
      </c>
      <c r="DV81" s="7">
        <f t="shared" si="55"/>
        <v>0</v>
      </c>
      <c r="DW81" s="7">
        <f t="shared" si="55"/>
        <v>0</v>
      </c>
      <c r="DX81" s="7">
        <f t="shared" si="55"/>
        <v>0</v>
      </c>
      <c r="DY81" s="7">
        <f t="shared" si="55"/>
        <v>0</v>
      </c>
      <c r="DZ81" s="7">
        <f t="shared" si="55"/>
        <v>0</v>
      </c>
      <c r="EA81" s="7">
        <f t="shared" si="55"/>
        <v>0</v>
      </c>
      <c r="EB81" s="7">
        <f t="shared" si="55"/>
        <v>0</v>
      </c>
      <c r="EC81" s="7">
        <f t="shared" si="55"/>
        <v>0</v>
      </c>
      <c r="ED81" s="7">
        <f t="shared" si="55"/>
        <v>0</v>
      </c>
      <c r="EE81" s="7">
        <f t="shared" si="55"/>
        <v>0</v>
      </c>
      <c r="EF81" s="7">
        <f t="shared" si="55"/>
        <v>0</v>
      </c>
      <c r="EG81" s="7">
        <f t="shared" si="55"/>
        <v>0</v>
      </c>
      <c r="EH81" s="7">
        <f t="shared" si="55"/>
        <v>0</v>
      </c>
      <c r="EI81" s="7">
        <f t="shared" si="55"/>
        <v>0</v>
      </c>
      <c r="EJ81" s="7">
        <f t="shared" si="55"/>
        <v>0</v>
      </c>
      <c r="EK81" s="7">
        <f t="shared" si="55"/>
        <v>0</v>
      </c>
      <c r="EL81" s="7">
        <f t="shared" si="55"/>
        <v>0</v>
      </c>
      <c r="EM81" s="7">
        <f t="shared" si="55"/>
        <v>0</v>
      </c>
      <c r="EN81" s="7">
        <f t="shared" si="55"/>
        <v>0</v>
      </c>
      <c r="EO81" s="7">
        <f t="shared" si="55"/>
        <v>0</v>
      </c>
      <c r="EP81" s="7">
        <f t="shared" si="55"/>
        <v>0</v>
      </c>
      <c r="EQ81" s="7">
        <f t="shared" si="50"/>
        <v>0</v>
      </c>
      <c r="ER81" s="7">
        <f t="shared" si="48"/>
        <v>0</v>
      </c>
    </row>
    <row r="82" spans="1:148" ht="16.5" customHeight="1" x14ac:dyDescent="0.25">
      <c r="A82" s="7">
        <v>174</v>
      </c>
      <c r="B82" s="11" t="s">
        <v>96</v>
      </c>
      <c r="C82" s="12" t="s">
        <v>95</v>
      </c>
      <c r="D82" s="23" t="s">
        <v>94</v>
      </c>
      <c r="E82" s="13" t="s">
        <v>785</v>
      </c>
      <c r="F82" s="13" t="s">
        <v>785</v>
      </c>
      <c r="G82" s="11">
        <v>1</v>
      </c>
      <c r="H82" s="11">
        <v>2018</v>
      </c>
      <c r="I82" s="14" t="s">
        <v>794</v>
      </c>
      <c r="J82" s="7" t="str">
        <f t="shared" si="43"/>
        <v>PDF</v>
      </c>
      <c r="K82" s="9" t="s">
        <v>937</v>
      </c>
      <c r="L82" s="7">
        <v>1</v>
      </c>
      <c r="M82" s="37" t="s">
        <v>1245</v>
      </c>
      <c r="N82" s="43" t="s">
        <v>1246</v>
      </c>
      <c r="O82" s="37" t="s">
        <v>1689</v>
      </c>
      <c r="P82" s="37" t="s">
        <v>1247</v>
      </c>
      <c r="Q82" s="7">
        <v>1</v>
      </c>
      <c r="R82" s="5">
        <f t="shared" si="46"/>
        <v>3</v>
      </c>
      <c r="S82" s="7">
        <f t="shared" si="47"/>
        <v>0</v>
      </c>
      <c r="T82" s="7">
        <f t="shared" si="56"/>
        <v>0</v>
      </c>
      <c r="U82" s="7">
        <f t="shared" si="56"/>
        <v>0</v>
      </c>
      <c r="V82" s="7">
        <f t="shared" si="56"/>
        <v>0</v>
      </c>
      <c r="W82" s="7">
        <f t="shared" si="56"/>
        <v>0</v>
      </c>
      <c r="X82" s="7">
        <f t="shared" si="56"/>
        <v>0</v>
      </c>
      <c r="Y82" s="7">
        <f t="shared" si="56"/>
        <v>0</v>
      </c>
      <c r="Z82" s="7">
        <f t="shared" si="56"/>
        <v>0</v>
      </c>
      <c r="AA82" s="7">
        <f t="shared" si="56"/>
        <v>0</v>
      </c>
      <c r="AB82" s="7">
        <f t="shared" si="56"/>
        <v>0</v>
      </c>
      <c r="AC82" s="7">
        <f t="shared" si="56"/>
        <v>0</v>
      </c>
      <c r="AD82" s="7">
        <f t="shared" si="56"/>
        <v>0</v>
      </c>
      <c r="AE82" s="7">
        <f t="shared" si="56"/>
        <v>0</v>
      </c>
      <c r="AF82" s="7">
        <f t="shared" si="56"/>
        <v>0</v>
      </c>
      <c r="AG82" s="7">
        <f t="shared" si="56"/>
        <v>0</v>
      </c>
      <c r="AH82" s="7">
        <f t="shared" si="56"/>
        <v>0</v>
      </c>
      <c r="AI82" s="7">
        <f t="shared" si="56"/>
        <v>0</v>
      </c>
      <c r="AJ82" s="7">
        <f t="shared" si="56"/>
        <v>0</v>
      </c>
      <c r="AK82" s="7">
        <f t="shared" si="56"/>
        <v>0</v>
      </c>
      <c r="AL82" s="7">
        <f t="shared" si="56"/>
        <v>0</v>
      </c>
      <c r="AM82" s="7">
        <f t="shared" si="56"/>
        <v>0</v>
      </c>
      <c r="AN82" s="7">
        <f t="shared" si="56"/>
        <v>0</v>
      </c>
      <c r="AO82" s="7">
        <f t="shared" si="56"/>
        <v>0</v>
      </c>
      <c r="AP82" s="7">
        <f t="shared" si="56"/>
        <v>0</v>
      </c>
      <c r="AQ82" s="7">
        <f t="shared" si="56"/>
        <v>0</v>
      </c>
      <c r="AR82" s="7">
        <f t="shared" si="56"/>
        <v>0</v>
      </c>
      <c r="AS82" s="7">
        <f t="shared" si="56"/>
        <v>0</v>
      </c>
      <c r="AT82" s="7">
        <f t="shared" si="56"/>
        <v>0</v>
      </c>
      <c r="AU82" s="7">
        <f t="shared" si="56"/>
        <v>0</v>
      </c>
      <c r="AV82" s="7">
        <f t="shared" si="56"/>
        <v>0</v>
      </c>
      <c r="AW82" s="7">
        <f t="shared" si="56"/>
        <v>0</v>
      </c>
      <c r="AX82" s="7">
        <f t="shared" si="56"/>
        <v>0</v>
      </c>
      <c r="AY82" s="7">
        <f t="shared" si="56"/>
        <v>0</v>
      </c>
      <c r="AZ82" s="7">
        <f t="shared" si="56"/>
        <v>0</v>
      </c>
      <c r="BA82" s="7">
        <f t="shared" si="56"/>
        <v>0</v>
      </c>
      <c r="BB82" s="7">
        <f t="shared" si="56"/>
        <v>0</v>
      </c>
      <c r="BC82" s="7">
        <f t="shared" si="56"/>
        <v>0</v>
      </c>
      <c r="BD82" s="7">
        <f t="shared" si="56"/>
        <v>0</v>
      </c>
      <c r="BE82" s="7">
        <f t="shared" si="56"/>
        <v>0</v>
      </c>
      <c r="BF82" s="7">
        <f t="shared" si="56"/>
        <v>0</v>
      </c>
      <c r="BG82" s="7">
        <f t="shared" si="56"/>
        <v>0</v>
      </c>
      <c r="BH82" s="7">
        <f t="shared" si="56"/>
        <v>0</v>
      </c>
      <c r="BI82" s="7">
        <f t="shared" si="56"/>
        <v>0</v>
      </c>
      <c r="BJ82" s="7">
        <f t="shared" si="56"/>
        <v>0</v>
      </c>
      <c r="BK82" s="7">
        <f t="shared" si="56"/>
        <v>0</v>
      </c>
      <c r="BL82" s="7">
        <f t="shared" si="56"/>
        <v>0</v>
      </c>
      <c r="BM82" s="7">
        <f t="shared" si="56"/>
        <v>0</v>
      </c>
      <c r="BN82" s="7">
        <f t="shared" si="56"/>
        <v>0</v>
      </c>
      <c r="BO82" s="7">
        <f t="shared" si="56"/>
        <v>0</v>
      </c>
      <c r="BP82" s="7">
        <f t="shared" si="56"/>
        <v>0</v>
      </c>
      <c r="BQ82" s="7">
        <f t="shared" si="56"/>
        <v>0</v>
      </c>
      <c r="BR82" s="7">
        <f t="shared" si="56"/>
        <v>0</v>
      </c>
      <c r="BS82" s="7">
        <f t="shared" si="56"/>
        <v>0</v>
      </c>
      <c r="BT82" s="7">
        <f t="shared" si="56"/>
        <v>0</v>
      </c>
      <c r="BU82" s="7">
        <f t="shared" si="56"/>
        <v>0</v>
      </c>
      <c r="BV82" s="7">
        <f t="shared" si="56"/>
        <v>0</v>
      </c>
      <c r="BW82" s="7">
        <f t="shared" si="56"/>
        <v>0</v>
      </c>
      <c r="BX82" s="7">
        <f t="shared" si="56"/>
        <v>0</v>
      </c>
      <c r="BY82" s="7">
        <f t="shared" si="56"/>
        <v>0</v>
      </c>
      <c r="BZ82" s="7">
        <f t="shared" si="56"/>
        <v>0</v>
      </c>
      <c r="CA82" s="7">
        <f t="shared" si="56"/>
        <v>0</v>
      </c>
      <c r="CB82" s="7">
        <f t="shared" si="56"/>
        <v>0</v>
      </c>
      <c r="CC82" s="7">
        <f t="shared" si="56"/>
        <v>0</v>
      </c>
      <c r="CD82" s="7">
        <f t="shared" si="56"/>
        <v>0</v>
      </c>
      <c r="CE82" s="7">
        <f t="shared" si="56"/>
        <v>1</v>
      </c>
      <c r="CF82" s="7">
        <f t="shared" si="55"/>
        <v>1</v>
      </c>
      <c r="CG82" s="7">
        <f t="shared" si="55"/>
        <v>1</v>
      </c>
      <c r="CH82" s="7">
        <f t="shared" si="55"/>
        <v>0</v>
      </c>
      <c r="CI82" s="7">
        <f t="shared" si="55"/>
        <v>0</v>
      </c>
      <c r="CJ82" s="7">
        <f t="shared" si="55"/>
        <v>0</v>
      </c>
      <c r="CK82" s="7">
        <f t="shared" si="55"/>
        <v>0</v>
      </c>
      <c r="CL82" s="7">
        <f t="shared" si="55"/>
        <v>0</v>
      </c>
      <c r="CM82" s="7">
        <f t="shared" si="55"/>
        <v>0</v>
      </c>
      <c r="CN82" s="7">
        <f t="shared" si="55"/>
        <v>0</v>
      </c>
      <c r="CO82" s="7">
        <f t="shared" si="55"/>
        <v>0</v>
      </c>
      <c r="CP82" s="7">
        <f t="shared" si="55"/>
        <v>0</v>
      </c>
      <c r="CQ82" s="7">
        <f t="shared" si="55"/>
        <v>0</v>
      </c>
      <c r="CR82" s="7">
        <f t="shared" si="55"/>
        <v>0</v>
      </c>
      <c r="CS82" s="7">
        <f t="shared" si="55"/>
        <v>0</v>
      </c>
      <c r="CT82" s="7">
        <f t="shared" si="55"/>
        <v>0</v>
      </c>
      <c r="CU82" s="7">
        <f t="shared" si="55"/>
        <v>0</v>
      </c>
      <c r="CV82" s="7">
        <f t="shared" si="55"/>
        <v>0</v>
      </c>
      <c r="CW82" s="7">
        <f t="shared" si="55"/>
        <v>0</v>
      </c>
      <c r="CX82" s="7">
        <f t="shared" si="55"/>
        <v>0</v>
      </c>
      <c r="CY82" s="7">
        <f t="shared" si="55"/>
        <v>0</v>
      </c>
      <c r="CZ82" s="7">
        <f t="shared" si="55"/>
        <v>0</v>
      </c>
      <c r="DA82" s="7">
        <f t="shared" si="55"/>
        <v>0</v>
      </c>
      <c r="DB82" s="7">
        <f t="shared" si="55"/>
        <v>0</v>
      </c>
      <c r="DC82" s="7">
        <f t="shared" si="55"/>
        <v>0</v>
      </c>
      <c r="DD82" s="7">
        <f t="shared" si="55"/>
        <v>0</v>
      </c>
      <c r="DE82" s="7">
        <f t="shared" si="55"/>
        <v>0</v>
      </c>
      <c r="DF82" s="7">
        <f t="shared" si="55"/>
        <v>0</v>
      </c>
      <c r="DG82" s="7">
        <f t="shared" si="55"/>
        <v>0</v>
      </c>
      <c r="DH82" s="7">
        <f t="shared" si="55"/>
        <v>0</v>
      </c>
      <c r="DI82" s="7">
        <f t="shared" si="55"/>
        <v>0</v>
      </c>
      <c r="DJ82" s="7">
        <f t="shared" si="55"/>
        <v>0</v>
      </c>
      <c r="DK82" s="7">
        <f t="shared" si="55"/>
        <v>0</v>
      </c>
      <c r="DL82" s="7">
        <f t="shared" si="55"/>
        <v>0</v>
      </c>
      <c r="DM82" s="7">
        <f t="shared" si="55"/>
        <v>0</v>
      </c>
      <c r="DN82" s="7">
        <f t="shared" si="55"/>
        <v>0</v>
      </c>
      <c r="DO82" s="7">
        <f t="shared" si="55"/>
        <v>0</v>
      </c>
      <c r="DP82" s="7">
        <f t="shared" si="55"/>
        <v>0</v>
      </c>
      <c r="DQ82" s="7">
        <f t="shared" si="55"/>
        <v>0</v>
      </c>
      <c r="DR82" s="7">
        <f t="shared" si="55"/>
        <v>0</v>
      </c>
      <c r="DS82" s="7">
        <f t="shared" si="55"/>
        <v>0</v>
      </c>
      <c r="DT82" s="7">
        <f t="shared" si="55"/>
        <v>0</v>
      </c>
      <c r="DU82" s="7">
        <f t="shared" si="55"/>
        <v>0</v>
      </c>
      <c r="DV82" s="7">
        <f t="shared" si="55"/>
        <v>0</v>
      </c>
      <c r="DW82" s="7">
        <f t="shared" si="55"/>
        <v>0</v>
      </c>
      <c r="DX82" s="7">
        <f t="shared" si="55"/>
        <v>0</v>
      </c>
      <c r="DY82" s="7">
        <f t="shared" si="55"/>
        <v>0</v>
      </c>
      <c r="DZ82" s="7">
        <f t="shared" si="55"/>
        <v>0</v>
      </c>
      <c r="EA82" s="7">
        <f t="shared" si="55"/>
        <v>0</v>
      </c>
      <c r="EB82" s="7">
        <f t="shared" si="55"/>
        <v>0</v>
      </c>
      <c r="EC82" s="7">
        <f t="shared" si="55"/>
        <v>0</v>
      </c>
      <c r="ED82" s="7">
        <f t="shared" si="55"/>
        <v>0</v>
      </c>
      <c r="EE82" s="7">
        <f t="shared" si="55"/>
        <v>0</v>
      </c>
      <c r="EF82" s="7">
        <f t="shared" si="55"/>
        <v>0</v>
      </c>
      <c r="EG82" s="7">
        <f t="shared" si="55"/>
        <v>0</v>
      </c>
      <c r="EH82" s="7">
        <f t="shared" si="55"/>
        <v>0</v>
      </c>
      <c r="EI82" s="7">
        <f t="shared" si="55"/>
        <v>0</v>
      </c>
      <c r="EJ82" s="7">
        <f t="shared" si="55"/>
        <v>0</v>
      </c>
      <c r="EK82" s="7">
        <f t="shared" si="55"/>
        <v>0</v>
      </c>
      <c r="EL82" s="7">
        <f t="shared" si="55"/>
        <v>0</v>
      </c>
      <c r="EM82" s="7">
        <f t="shared" si="55"/>
        <v>0</v>
      </c>
      <c r="EN82" s="7">
        <f t="shared" si="55"/>
        <v>0</v>
      </c>
      <c r="EO82" s="7">
        <f t="shared" si="55"/>
        <v>0</v>
      </c>
      <c r="EP82" s="7">
        <f t="shared" si="55"/>
        <v>0</v>
      </c>
      <c r="EQ82" s="7">
        <f t="shared" si="50"/>
        <v>0</v>
      </c>
      <c r="ER82" s="7">
        <f t="shared" si="48"/>
        <v>0</v>
      </c>
    </row>
    <row r="83" spans="1:148" ht="16.5" customHeight="1" x14ac:dyDescent="0.25">
      <c r="A83" s="7">
        <v>195</v>
      </c>
      <c r="B83" s="11" t="s">
        <v>1708</v>
      </c>
      <c r="C83" s="12" t="s">
        <v>1710</v>
      </c>
      <c r="D83" s="23" t="s">
        <v>1711</v>
      </c>
      <c r="E83" s="11" t="s">
        <v>1712</v>
      </c>
      <c r="F83" s="15" t="s">
        <v>1713</v>
      </c>
      <c r="G83" s="11">
        <v>1</v>
      </c>
      <c r="H83" s="11">
        <v>2024</v>
      </c>
      <c r="I83" s="14" t="s">
        <v>1710</v>
      </c>
      <c r="J83" s="7" t="s">
        <v>2274</v>
      </c>
      <c r="K83" s="9" t="s">
        <v>936</v>
      </c>
      <c r="L83" s="7">
        <v>1</v>
      </c>
      <c r="M83" s="37" t="s">
        <v>2275</v>
      </c>
      <c r="N83" s="43" t="s">
        <v>2284</v>
      </c>
      <c r="O83" s="37" t="s">
        <v>2276</v>
      </c>
      <c r="P83" s="37" t="s">
        <v>2277</v>
      </c>
      <c r="Q83" s="7"/>
      <c r="R83" s="5">
        <f t="shared" si="46"/>
        <v>2</v>
      </c>
      <c r="S83" s="7">
        <f t="shared" si="47"/>
        <v>0</v>
      </c>
      <c r="T83" s="7">
        <f t="shared" si="56"/>
        <v>0</v>
      </c>
      <c r="U83" s="7">
        <f t="shared" si="56"/>
        <v>0</v>
      </c>
      <c r="V83" s="7">
        <f t="shared" si="56"/>
        <v>0</v>
      </c>
      <c r="W83" s="7">
        <f t="shared" si="56"/>
        <v>0</v>
      </c>
      <c r="X83" s="7">
        <f t="shared" si="56"/>
        <v>0</v>
      </c>
      <c r="Y83" s="7">
        <f t="shared" si="56"/>
        <v>0</v>
      </c>
      <c r="Z83" s="7">
        <f t="shared" si="56"/>
        <v>0</v>
      </c>
      <c r="AA83" s="7">
        <f t="shared" si="56"/>
        <v>0</v>
      </c>
      <c r="AB83" s="7">
        <f t="shared" si="56"/>
        <v>0</v>
      </c>
      <c r="AC83" s="7">
        <f t="shared" si="56"/>
        <v>0</v>
      </c>
      <c r="AD83" s="7">
        <f t="shared" si="56"/>
        <v>0</v>
      </c>
      <c r="AE83" s="7">
        <f t="shared" si="56"/>
        <v>0</v>
      </c>
      <c r="AF83" s="7">
        <f t="shared" si="56"/>
        <v>0</v>
      </c>
      <c r="AG83" s="7">
        <f t="shared" si="56"/>
        <v>0</v>
      </c>
      <c r="AH83" s="7">
        <f t="shared" si="56"/>
        <v>0</v>
      </c>
      <c r="AI83" s="7">
        <f t="shared" si="56"/>
        <v>0</v>
      </c>
      <c r="AJ83" s="7">
        <f t="shared" si="56"/>
        <v>0</v>
      </c>
      <c r="AK83" s="7">
        <f t="shared" si="56"/>
        <v>0</v>
      </c>
      <c r="AL83" s="7">
        <f t="shared" si="56"/>
        <v>0</v>
      </c>
      <c r="AM83" s="7">
        <f t="shared" si="56"/>
        <v>0</v>
      </c>
      <c r="AN83" s="7">
        <f t="shared" si="56"/>
        <v>0</v>
      </c>
      <c r="AO83" s="7">
        <f t="shared" si="56"/>
        <v>0</v>
      </c>
      <c r="AP83" s="7">
        <f t="shared" si="56"/>
        <v>0</v>
      </c>
      <c r="AQ83" s="7">
        <f t="shared" si="56"/>
        <v>0</v>
      </c>
      <c r="AR83" s="7">
        <f t="shared" si="56"/>
        <v>0</v>
      </c>
      <c r="AS83" s="7">
        <f t="shared" si="56"/>
        <v>0</v>
      </c>
      <c r="AT83" s="7">
        <f t="shared" si="56"/>
        <v>1</v>
      </c>
      <c r="AU83" s="7">
        <f t="shared" si="56"/>
        <v>0</v>
      </c>
      <c r="AV83" s="7">
        <f t="shared" si="56"/>
        <v>0</v>
      </c>
      <c r="AW83" s="7">
        <f t="shared" si="56"/>
        <v>0</v>
      </c>
      <c r="AX83" s="7">
        <f t="shared" si="56"/>
        <v>0</v>
      </c>
      <c r="AY83" s="7">
        <f t="shared" si="56"/>
        <v>0</v>
      </c>
      <c r="AZ83" s="7">
        <f t="shared" si="56"/>
        <v>0</v>
      </c>
      <c r="BA83" s="7">
        <f t="shared" si="56"/>
        <v>0</v>
      </c>
      <c r="BB83" s="7">
        <f t="shared" si="56"/>
        <v>0</v>
      </c>
      <c r="BC83" s="7">
        <f t="shared" si="56"/>
        <v>0</v>
      </c>
      <c r="BD83" s="7">
        <f t="shared" si="56"/>
        <v>0</v>
      </c>
      <c r="BE83" s="7">
        <f t="shared" si="56"/>
        <v>0</v>
      </c>
      <c r="BF83" s="7">
        <f t="shared" si="56"/>
        <v>0</v>
      </c>
      <c r="BG83" s="7">
        <f t="shared" si="56"/>
        <v>0</v>
      </c>
      <c r="BH83" s="7">
        <f t="shared" si="56"/>
        <v>0</v>
      </c>
      <c r="BI83" s="7">
        <f t="shared" si="56"/>
        <v>0</v>
      </c>
      <c r="BJ83" s="7">
        <f t="shared" si="56"/>
        <v>0</v>
      </c>
      <c r="BK83" s="7">
        <f t="shared" si="56"/>
        <v>0</v>
      </c>
      <c r="BL83" s="7">
        <f t="shared" si="56"/>
        <v>0</v>
      </c>
      <c r="BM83" s="7">
        <f t="shared" si="56"/>
        <v>0</v>
      </c>
      <c r="BN83" s="7">
        <f t="shared" si="56"/>
        <v>0</v>
      </c>
      <c r="BO83" s="7">
        <f t="shared" si="56"/>
        <v>0</v>
      </c>
      <c r="BP83" s="7">
        <f t="shared" si="56"/>
        <v>0</v>
      </c>
      <c r="BQ83" s="7">
        <f t="shared" si="56"/>
        <v>0</v>
      </c>
      <c r="BR83" s="7">
        <f t="shared" si="56"/>
        <v>0</v>
      </c>
      <c r="BS83" s="7">
        <f t="shared" si="56"/>
        <v>0</v>
      </c>
      <c r="BT83" s="7">
        <f t="shared" si="56"/>
        <v>0</v>
      </c>
      <c r="BU83" s="7">
        <f t="shared" si="56"/>
        <v>0</v>
      </c>
      <c r="BV83" s="7">
        <f t="shared" si="56"/>
        <v>1</v>
      </c>
      <c r="BW83" s="7">
        <f t="shared" si="56"/>
        <v>0</v>
      </c>
      <c r="BX83" s="7">
        <f t="shared" si="56"/>
        <v>0</v>
      </c>
      <c r="BY83" s="7">
        <f t="shared" si="56"/>
        <v>0</v>
      </c>
      <c r="BZ83" s="7">
        <f t="shared" si="56"/>
        <v>0</v>
      </c>
      <c r="CA83" s="7">
        <f t="shared" si="56"/>
        <v>0</v>
      </c>
      <c r="CB83" s="7">
        <f t="shared" si="56"/>
        <v>0</v>
      </c>
      <c r="CC83" s="7">
        <f t="shared" si="56"/>
        <v>0</v>
      </c>
      <c r="CD83" s="7">
        <f t="shared" si="56"/>
        <v>0</v>
      </c>
      <c r="CE83" s="7">
        <f t="shared" ref="CE83:EP86" si="57">COUNTIF($N83,"*"&amp;TRIM(CE$1)&amp;"*")</f>
        <v>0</v>
      </c>
      <c r="CF83" s="7">
        <f t="shared" si="57"/>
        <v>0</v>
      </c>
      <c r="CG83" s="7">
        <f t="shared" si="57"/>
        <v>0</v>
      </c>
      <c r="CH83" s="7">
        <f t="shared" si="57"/>
        <v>0</v>
      </c>
      <c r="CI83" s="7">
        <f t="shared" si="57"/>
        <v>0</v>
      </c>
      <c r="CJ83" s="7">
        <f t="shared" si="57"/>
        <v>0</v>
      </c>
      <c r="CK83" s="7">
        <f t="shared" si="57"/>
        <v>0</v>
      </c>
      <c r="CL83" s="7">
        <f t="shared" si="57"/>
        <v>0</v>
      </c>
      <c r="CM83" s="7">
        <f t="shared" si="57"/>
        <v>0</v>
      </c>
      <c r="CN83" s="7">
        <f t="shared" si="57"/>
        <v>0</v>
      </c>
      <c r="CO83" s="7">
        <f t="shared" si="57"/>
        <v>0</v>
      </c>
      <c r="CP83" s="7">
        <f t="shared" si="57"/>
        <v>0</v>
      </c>
      <c r="CQ83" s="7">
        <f t="shared" si="57"/>
        <v>0</v>
      </c>
      <c r="CR83" s="7">
        <f t="shared" si="57"/>
        <v>0</v>
      </c>
      <c r="CS83" s="7">
        <f t="shared" si="57"/>
        <v>0</v>
      </c>
      <c r="CT83" s="7">
        <f t="shared" si="57"/>
        <v>0</v>
      </c>
      <c r="CU83" s="7">
        <f t="shared" si="57"/>
        <v>0</v>
      </c>
      <c r="CV83" s="7">
        <f t="shared" si="57"/>
        <v>0</v>
      </c>
      <c r="CW83" s="7">
        <f t="shared" si="57"/>
        <v>0</v>
      </c>
      <c r="CX83" s="7">
        <f t="shared" si="57"/>
        <v>0</v>
      </c>
      <c r="CY83" s="7">
        <f t="shared" si="57"/>
        <v>0</v>
      </c>
      <c r="CZ83" s="7">
        <f t="shared" si="57"/>
        <v>0</v>
      </c>
      <c r="DA83" s="7">
        <f t="shared" si="57"/>
        <v>0</v>
      </c>
      <c r="DB83" s="7">
        <f t="shared" si="57"/>
        <v>0</v>
      </c>
      <c r="DC83" s="7">
        <f t="shared" si="57"/>
        <v>0</v>
      </c>
      <c r="DD83" s="7">
        <f t="shared" si="57"/>
        <v>0</v>
      </c>
      <c r="DE83" s="7">
        <f t="shared" si="57"/>
        <v>0</v>
      </c>
      <c r="DF83" s="7">
        <f t="shared" si="57"/>
        <v>0</v>
      </c>
      <c r="DG83" s="7">
        <f t="shared" si="57"/>
        <v>0</v>
      </c>
      <c r="DH83" s="7">
        <f t="shared" si="57"/>
        <v>0</v>
      </c>
      <c r="DI83" s="7">
        <f t="shared" si="57"/>
        <v>0</v>
      </c>
      <c r="DJ83" s="7">
        <f t="shared" si="57"/>
        <v>0</v>
      </c>
      <c r="DK83" s="7">
        <f t="shared" si="57"/>
        <v>0</v>
      </c>
      <c r="DL83" s="7">
        <f t="shared" si="57"/>
        <v>0</v>
      </c>
      <c r="DM83" s="7">
        <f t="shared" si="57"/>
        <v>0</v>
      </c>
      <c r="DN83" s="7">
        <f t="shared" si="57"/>
        <v>0</v>
      </c>
      <c r="DO83" s="7">
        <f t="shared" si="57"/>
        <v>0</v>
      </c>
      <c r="DP83" s="7">
        <f t="shared" si="57"/>
        <v>0</v>
      </c>
      <c r="DQ83" s="7">
        <f t="shared" si="57"/>
        <v>0</v>
      </c>
      <c r="DR83" s="7">
        <f t="shared" si="57"/>
        <v>0</v>
      </c>
      <c r="DS83" s="7">
        <f t="shared" si="57"/>
        <v>0</v>
      </c>
      <c r="DT83" s="7">
        <f t="shared" si="57"/>
        <v>0</v>
      </c>
      <c r="DU83" s="7">
        <f t="shared" si="57"/>
        <v>0</v>
      </c>
      <c r="DV83" s="7">
        <f t="shared" si="57"/>
        <v>0</v>
      </c>
      <c r="DW83" s="7">
        <f t="shared" si="57"/>
        <v>0</v>
      </c>
      <c r="DX83" s="7">
        <f t="shared" si="57"/>
        <v>0</v>
      </c>
      <c r="DY83" s="7">
        <f t="shared" si="57"/>
        <v>0</v>
      </c>
      <c r="DZ83" s="7">
        <f t="shared" si="57"/>
        <v>0</v>
      </c>
      <c r="EA83" s="7">
        <f t="shared" si="57"/>
        <v>0</v>
      </c>
      <c r="EB83" s="7">
        <f t="shared" si="57"/>
        <v>0</v>
      </c>
      <c r="EC83" s="7">
        <f t="shared" si="57"/>
        <v>0</v>
      </c>
      <c r="ED83" s="7">
        <f t="shared" si="57"/>
        <v>0</v>
      </c>
      <c r="EE83" s="7">
        <f t="shared" si="57"/>
        <v>0</v>
      </c>
      <c r="EF83" s="7">
        <f t="shared" si="57"/>
        <v>0</v>
      </c>
      <c r="EG83" s="7">
        <f t="shared" si="57"/>
        <v>0</v>
      </c>
      <c r="EH83" s="7">
        <f t="shared" si="57"/>
        <v>0</v>
      </c>
      <c r="EI83" s="7">
        <f t="shared" si="57"/>
        <v>0</v>
      </c>
      <c r="EJ83" s="7">
        <f t="shared" si="57"/>
        <v>0</v>
      </c>
      <c r="EK83" s="7">
        <f t="shared" si="57"/>
        <v>0</v>
      </c>
      <c r="EL83" s="7">
        <f t="shared" si="57"/>
        <v>0</v>
      </c>
      <c r="EM83" s="7">
        <f t="shared" si="57"/>
        <v>0</v>
      </c>
      <c r="EN83" s="7">
        <f t="shared" si="57"/>
        <v>0</v>
      </c>
      <c r="EO83" s="7">
        <f t="shared" si="57"/>
        <v>0</v>
      </c>
      <c r="EP83" s="7">
        <f t="shared" si="57"/>
        <v>0</v>
      </c>
      <c r="EQ83" s="7">
        <f t="shared" si="50"/>
        <v>0</v>
      </c>
      <c r="ER83" s="7">
        <f t="shared" ref="ER83" si="58">COUNTIF($N83,"*"&amp;TRIM(ER$1)&amp;"*")</f>
        <v>0</v>
      </c>
    </row>
    <row r="84" spans="1:148" ht="16.5" customHeight="1" x14ac:dyDescent="0.25">
      <c r="A84" s="7">
        <v>27</v>
      </c>
      <c r="B84" s="11" t="s">
        <v>669</v>
      </c>
      <c r="C84" s="12" t="s">
        <v>668</v>
      </c>
      <c r="D84" s="23" t="s">
        <v>667</v>
      </c>
      <c r="E84" s="11" t="s">
        <v>666</v>
      </c>
      <c r="F84" s="15" t="s">
        <v>989</v>
      </c>
      <c r="G84" s="11">
        <v>1</v>
      </c>
      <c r="H84" s="11">
        <v>2025</v>
      </c>
      <c r="I84" s="14" t="s">
        <v>817</v>
      </c>
      <c r="J84" s="7" t="str">
        <f t="shared" ref="J84:J92" si="59">IF(OR(I84="",I84="NA"),"",HYPERLINK("./PDF/"&amp;I84&amp;".pdf","PDF"))</f>
        <v>PDF</v>
      </c>
      <c r="K84" s="9" t="s">
        <v>936</v>
      </c>
      <c r="L84" s="7">
        <v>1</v>
      </c>
      <c r="M84" s="36" t="s">
        <v>1101</v>
      </c>
      <c r="N84" s="44" t="s">
        <v>952</v>
      </c>
      <c r="O84" s="36" t="s">
        <v>1108</v>
      </c>
      <c r="P84" s="36" t="s">
        <v>1115</v>
      </c>
      <c r="Q84" s="8">
        <v>1</v>
      </c>
      <c r="R84" s="5">
        <f t="shared" si="46"/>
        <v>5</v>
      </c>
      <c r="S84" s="7">
        <f t="shared" si="47"/>
        <v>0</v>
      </c>
      <c r="T84" s="7">
        <f t="shared" ref="T84:CE87" si="60">COUNTIF($N84,"*"&amp;TRIM(T$1)&amp;"*")</f>
        <v>0</v>
      </c>
      <c r="U84" s="7">
        <f t="shared" si="60"/>
        <v>0</v>
      </c>
      <c r="V84" s="7">
        <f t="shared" si="60"/>
        <v>0</v>
      </c>
      <c r="W84" s="7">
        <f t="shared" si="60"/>
        <v>0</v>
      </c>
      <c r="X84" s="7">
        <f t="shared" si="60"/>
        <v>0</v>
      </c>
      <c r="Y84" s="7">
        <f t="shared" si="60"/>
        <v>0</v>
      </c>
      <c r="Z84" s="7">
        <f t="shared" si="60"/>
        <v>0</v>
      </c>
      <c r="AA84" s="7">
        <f t="shared" si="60"/>
        <v>0</v>
      </c>
      <c r="AB84" s="7">
        <f t="shared" si="60"/>
        <v>0</v>
      </c>
      <c r="AC84" s="7">
        <f t="shared" si="60"/>
        <v>0</v>
      </c>
      <c r="AD84" s="7">
        <f t="shared" si="60"/>
        <v>0</v>
      </c>
      <c r="AE84" s="7">
        <f t="shared" si="60"/>
        <v>0</v>
      </c>
      <c r="AF84" s="7">
        <f t="shared" si="60"/>
        <v>0</v>
      </c>
      <c r="AG84" s="7">
        <f t="shared" si="60"/>
        <v>0</v>
      </c>
      <c r="AH84" s="7">
        <f t="shared" si="60"/>
        <v>0</v>
      </c>
      <c r="AI84" s="7">
        <f t="shared" si="60"/>
        <v>0</v>
      </c>
      <c r="AJ84" s="7">
        <f t="shared" si="60"/>
        <v>0</v>
      </c>
      <c r="AK84" s="7">
        <f t="shared" si="60"/>
        <v>0</v>
      </c>
      <c r="AL84" s="7">
        <f t="shared" si="60"/>
        <v>0</v>
      </c>
      <c r="AM84" s="7">
        <f t="shared" si="60"/>
        <v>0</v>
      </c>
      <c r="AN84" s="7">
        <f t="shared" si="60"/>
        <v>0</v>
      </c>
      <c r="AO84" s="7">
        <f t="shared" si="60"/>
        <v>0</v>
      </c>
      <c r="AP84" s="7">
        <f t="shared" si="60"/>
        <v>0</v>
      </c>
      <c r="AQ84" s="7">
        <f t="shared" si="60"/>
        <v>0</v>
      </c>
      <c r="AR84" s="7">
        <f t="shared" si="60"/>
        <v>0</v>
      </c>
      <c r="AS84" s="7">
        <f t="shared" si="60"/>
        <v>0</v>
      </c>
      <c r="AT84" s="7">
        <f t="shared" si="60"/>
        <v>0</v>
      </c>
      <c r="AU84" s="7">
        <f t="shared" si="60"/>
        <v>0</v>
      </c>
      <c r="AV84" s="7">
        <f t="shared" si="60"/>
        <v>0</v>
      </c>
      <c r="AW84" s="7">
        <f t="shared" si="60"/>
        <v>0</v>
      </c>
      <c r="AX84" s="7">
        <f t="shared" si="60"/>
        <v>0</v>
      </c>
      <c r="AY84" s="7">
        <f t="shared" si="60"/>
        <v>0</v>
      </c>
      <c r="AZ84" s="7">
        <f t="shared" si="60"/>
        <v>0</v>
      </c>
      <c r="BA84" s="7">
        <f t="shared" si="60"/>
        <v>0</v>
      </c>
      <c r="BB84" s="7">
        <f t="shared" si="60"/>
        <v>0</v>
      </c>
      <c r="BC84" s="7">
        <f t="shared" si="60"/>
        <v>0</v>
      </c>
      <c r="BD84" s="7">
        <f t="shared" si="60"/>
        <v>0</v>
      </c>
      <c r="BE84" s="7">
        <f t="shared" si="60"/>
        <v>0</v>
      </c>
      <c r="BF84" s="7">
        <f t="shared" si="60"/>
        <v>0</v>
      </c>
      <c r="BG84" s="7">
        <f t="shared" si="60"/>
        <v>0</v>
      </c>
      <c r="BH84" s="7">
        <f t="shared" si="60"/>
        <v>0</v>
      </c>
      <c r="BI84" s="7">
        <f t="shared" si="60"/>
        <v>0</v>
      </c>
      <c r="BJ84" s="7">
        <f t="shared" si="60"/>
        <v>0</v>
      </c>
      <c r="BK84" s="7">
        <f t="shared" si="60"/>
        <v>0</v>
      </c>
      <c r="BL84" s="7">
        <f t="shared" si="60"/>
        <v>0</v>
      </c>
      <c r="BM84" s="7">
        <f t="shared" si="60"/>
        <v>0</v>
      </c>
      <c r="BN84" s="7">
        <f t="shared" si="60"/>
        <v>0</v>
      </c>
      <c r="BO84" s="7">
        <f t="shared" si="60"/>
        <v>0</v>
      </c>
      <c r="BP84" s="7">
        <f t="shared" si="60"/>
        <v>0</v>
      </c>
      <c r="BQ84" s="7">
        <f t="shared" si="60"/>
        <v>0</v>
      </c>
      <c r="BR84" s="7">
        <f t="shared" si="60"/>
        <v>0</v>
      </c>
      <c r="BS84" s="7">
        <f t="shared" si="60"/>
        <v>0</v>
      </c>
      <c r="BT84" s="7">
        <f t="shared" si="60"/>
        <v>0</v>
      </c>
      <c r="BU84" s="7">
        <f t="shared" si="60"/>
        <v>1</v>
      </c>
      <c r="BV84" s="7">
        <f t="shared" si="60"/>
        <v>1</v>
      </c>
      <c r="BW84" s="7">
        <f t="shared" si="60"/>
        <v>1</v>
      </c>
      <c r="BX84" s="7">
        <f t="shared" si="60"/>
        <v>0</v>
      </c>
      <c r="BY84" s="7">
        <f t="shared" si="60"/>
        <v>0</v>
      </c>
      <c r="BZ84" s="7">
        <f t="shared" si="60"/>
        <v>0</v>
      </c>
      <c r="CA84" s="7">
        <f t="shared" si="60"/>
        <v>0</v>
      </c>
      <c r="CB84" s="7">
        <f t="shared" si="60"/>
        <v>0</v>
      </c>
      <c r="CC84" s="7">
        <f t="shared" si="60"/>
        <v>0</v>
      </c>
      <c r="CD84" s="7">
        <f t="shared" si="60"/>
        <v>0</v>
      </c>
      <c r="CE84" s="7">
        <f t="shared" si="60"/>
        <v>0</v>
      </c>
      <c r="CF84" s="7">
        <f t="shared" si="57"/>
        <v>0</v>
      </c>
      <c r="CG84" s="7">
        <f t="shared" si="57"/>
        <v>0</v>
      </c>
      <c r="CH84" s="7">
        <f t="shared" si="57"/>
        <v>0</v>
      </c>
      <c r="CI84" s="7">
        <f t="shared" si="57"/>
        <v>0</v>
      </c>
      <c r="CJ84" s="7">
        <f t="shared" si="57"/>
        <v>0</v>
      </c>
      <c r="CK84" s="7">
        <f t="shared" si="57"/>
        <v>0</v>
      </c>
      <c r="CL84" s="7">
        <f t="shared" si="57"/>
        <v>0</v>
      </c>
      <c r="CM84" s="7">
        <f t="shared" si="57"/>
        <v>0</v>
      </c>
      <c r="CN84" s="7">
        <f t="shared" si="57"/>
        <v>0</v>
      </c>
      <c r="CO84" s="7">
        <f t="shared" si="57"/>
        <v>0</v>
      </c>
      <c r="CP84" s="7">
        <f t="shared" si="57"/>
        <v>0</v>
      </c>
      <c r="CQ84" s="7">
        <f t="shared" si="57"/>
        <v>0</v>
      </c>
      <c r="CR84" s="7">
        <f t="shared" si="57"/>
        <v>0</v>
      </c>
      <c r="CS84" s="7">
        <f t="shared" si="57"/>
        <v>0</v>
      </c>
      <c r="CT84" s="7">
        <f t="shared" si="57"/>
        <v>0</v>
      </c>
      <c r="CU84" s="7">
        <f t="shared" si="57"/>
        <v>0</v>
      </c>
      <c r="CV84" s="7">
        <f t="shared" si="57"/>
        <v>0</v>
      </c>
      <c r="CW84" s="7">
        <f t="shared" si="57"/>
        <v>0</v>
      </c>
      <c r="CX84" s="7">
        <f t="shared" si="57"/>
        <v>0</v>
      </c>
      <c r="CY84" s="7">
        <f t="shared" si="57"/>
        <v>0</v>
      </c>
      <c r="CZ84" s="7">
        <f t="shared" si="57"/>
        <v>0</v>
      </c>
      <c r="DA84" s="7">
        <f t="shared" si="57"/>
        <v>0</v>
      </c>
      <c r="DB84" s="7">
        <f t="shared" si="57"/>
        <v>0</v>
      </c>
      <c r="DC84" s="7">
        <f t="shared" si="57"/>
        <v>0</v>
      </c>
      <c r="DD84" s="7">
        <f t="shared" si="57"/>
        <v>0</v>
      </c>
      <c r="DE84" s="7">
        <f t="shared" si="57"/>
        <v>0</v>
      </c>
      <c r="DF84" s="7">
        <f t="shared" si="57"/>
        <v>0</v>
      </c>
      <c r="DG84" s="7">
        <f t="shared" si="57"/>
        <v>0</v>
      </c>
      <c r="DH84" s="7">
        <f t="shared" si="57"/>
        <v>0</v>
      </c>
      <c r="DI84" s="7">
        <f t="shared" si="57"/>
        <v>0</v>
      </c>
      <c r="DJ84" s="7">
        <f t="shared" si="57"/>
        <v>0</v>
      </c>
      <c r="DK84" s="7">
        <f t="shared" si="57"/>
        <v>0</v>
      </c>
      <c r="DL84" s="7">
        <f t="shared" si="57"/>
        <v>0</v>
      </c>
      <c r="DM84" s="7">
        <f t="shared" si="57"/>
        <v>0</v>
      </c>
      <c r="DN84" s="7">
        <f t="shared" si="57"/>
        <v>0</v>
      </c>
      <c r="DO84" s="7">
        <f t="shared" si="57"/>
        <v>0</v>
      </c>
      <c r="DP84" s="7">
        <f t="shared" si="57"/>
        <v>0</v>
      </c>
      <c r="DQ84" s="7">
        <f t="shared" si="57"/>
        <v>1</v>
      </c>
      <c r="DR84" s="7">
        <f t="shared" si="57"/>
        <v>1</v>
      </c>
      <c r="DS84" s="7">
        <f t="shared" si="57"/>
        <v>0</v>
      </c>
      <c r="DT84" s="7">
        <f t="shared" si="57"/>
        <v>0</v>
      </c>
      <c r="DU84" s="7">
        <f t="shared" si="57"/>
        <v>0</v>
      </c>
      <c r="DV84" s="7">
        <f t="shared" si="57"/>
        <v>0</v>
      </c>
      <c r="DW84" s="7">
        <f t="shared" si="57"/>
        <v>0</v>
      </c>
      <c r="DX84" s="7">
        <f t="shared" si="57"/>
        <v>0</v>
      </c>
      <c r="DY84" s="7">
        <f t="shared" si="57"/>
        <v>0</v>
      </c>
      <c r="DZ84" s="7">
        <f t="shared" si="57"/>
        <v>0</v>
      </c>
      <c r="EA84" s="7">
        <f t="shared" si="57"/>
        <v>0</v>
      </c>
      <c r="EB84" s="7">
        <f t="shared" si="57"/>
        <v>0</v>
      </c>
      <c r="EC84" s="7">
        <f t="shared" si="57"/>
        <v>0</v>
      </c>
      <c r="ED84" s="7">
        <f t="shared" si="57"/>
        <v>0</v>
      </c>
      <c r="EE84" s="7">
        <f t="shared" si="57"/>
        <v>0</v>
      </c>
      <c r="EF84" s="7">
        <f t="shared" si="57"/>
        <v>0</v>
      </c>
      <c r="EG84" s="7">
        <f t="shared" si="57"/>
        <v>0</v>
      </c>
      <c r="EH84" s="7">
        <f t="shared" si="57"/>
        <v>0</v>
      </c>
      <c r="EI84" s="7">
        <f t="shared" si="57"/>
        <v>0</v>
      </c>
      <c r="EJ84" s="7">
        <f t="shared" si="57"/>
        <v>0</v>
      </c>
      <c r="EK84" s="7">
        <f t="shared" si="57"/>
        <v>0</v>
      </c>
      <c r="EL84" s="7">
        <f t="shared" si="57"/>
        <v>0</v>
      </c>
      <c r="EM84" s="7">
        <f t="shared" si="57"/>
        <v>0</v>
      </c>
      <c r="EN84" s="7">
        <f t="shared" si="57"/>
        <v>0</v>
      </c>
      <c r="EO84" s="7">
        <f t="shared" si="57"/>
        <v>0</v>
      </c>
      <c r="EP84" s="7">
        <f t="shared" si="57"/>
        <v>0</v>
      </c>
      <c r="EQ84" s="7">
        <f t="shared" ref="EQ84:ER92" si="61">COUNTIF($N84,"*"&amp;TRIM(EQ$1)&amp;"*")</f>
        <v>0</v>
      </c>
      <c r="ER84" s="7">
        <f t="shared" si="61"/>
        <v>0</v>
      </c>
    </row>
    <row r="85" spans="1:148" ht="16.5" customHeight="1" x14ac:dyDescent="0.25">
      <c r="A85" s="7">
        <v>90</v>
      </c>
      <c r="B85" s="11" t="s">
        <v>419</v>
      </c>
      <c r="C85" s="12" t="s">
        <v>418</v>
      </c>
      <c r="D85" s="23" t="s">
        <v>417</v>
      </c>
      <c r="E85" s="11" t="s">
        <v>416</v>
      </c>
      <c r="F85" s="11" t="s">
        <v>1063</v>
      </c>
      <c r="G85" s="11">
        <v>1</v>
      </c>
      <c r="H85" s="11">
        <v>2022</v>
      </c>
      <c r="I85" s="14" t="s">
        <v>867</v>
      </c>
      <c r="J85" s="7" t="str">
        <f t="shared" si="59"/>
        <v>PDF</v>
      </c>
      <c r="K85" s="9" t="s">
        <v>938</v>
      </c>
      <c r="L85" s="7">
        <v>1</v>
      </c>
      <c r="M85" s="7"/>
      <c r="N85" s="46" t="s">
        <v>1475</v>
      </c>
      <c r="O85" s="7"/>
      <c r="P85" s="7" t="s">
        <v>1290</v>
      </c>
      <c r="Q85" s="8">
        <v>1</v>
      </c>
      <c r="R85" s="5">
        <f t="shared" si="46"/>
        <v>3</v>
      </c>
      <c r="S85" s="7">
        <f t="shared" si="47"/>
        <v>0</v>
      </c>
      <c r="T85" s="7">
        <f t="shared" si="60"/>
        <v>0</v>
      </c>
      <c r="U85" s="7">
        <f t="shared" si="60"/>
        <v>0</v>
      </c>
      <c r="V85" s="7">
        <f t="shared" si="60"/>
        <v>0</v>
      </c>
      <c r="W85" s="7">
        <f t="shared" si="60"/>
        <v>0</v>
      </c>
      <c r="X85" s="7">
        <f t="shared" si="60"/>
        <v>0</v>
      </c>
      <c r="Y85" s="7">
        <f t="shared" si="60"/>
        <v>0</v>
      </c>
      <c r="Z85" s="7">
        <f t="shared" si="60"/>
        <v>0</v>
      </c>
      <c r="AA85" s="7">
        <f t="shared" si="60"/>
        <v>0</v>
      </c>
      <c r="AB85" s="7">
        <f t="shared" si="60"/>
        <v>0</v>
      </c>
      <c r="AC85" s="7">
        <f t="shared" si="60"/>
        <v>0</v>
      </c>
      <c r="AD85" s="7">
        <f t="shared" si="60"/>
        <v>0</v>
      </c>
      <c r="AE85" s="7">
        <f t="shared" si="60"/>
        <v>0</v>
      </c>
      <c r="AF85" s="7">
        <f t="shared" si="60"/>
        <v>0</v>
      </c>
      <c r="AG85" s="7">
        <f t="shared" si="60"/>
        <v>0</v>
      </c>
      <c r="AH85" s="7">
        <f t="shared" si="60"/>
        <v>0</v>
      </c>
      <c r="AI85" s="7">
        <f t="shared" si="60"/>
        <v>0</v>
      </c>
      <c r="AJ85" s="7">
        <f t="shared" si="60"/>
        <v>0</v>
      </c>
      <c r="AK85" s="7">
        <f t="shared" si="60"/>
        <v>0</v>
      </c>
      <c r="AL85" s="7">
        <f t="shared" si="60"/>
        <v>0</v>
      </c>
      <c r="AM85" s="7">
        <f t="shared" si="60"/>
        <v>0</v>
      </c>
      <c r="AN85" s="7">
        <f t="shared" si="60"/>
        <v>0</v>
      </c>
      <c r="AO85" s="7">
        <f t="shared" si="60"/>
        <v>0</v>
      </c>
      <c r="AP85" s="7">
        <f t="shared" si="60"/>
        <v>0</v>
      </c>
      <c r="AQ85" s="7">
        <f t="shared" si="60"/>
        <v>0</v>
      </c>
      <c r="AR85" s="7">
        <f t="shared" si="60"/>
        <v>0</v>
      </c>
      <c r="AS85" s="7">
        <f t="shared" si="60"/>
        <v>0</v>
      </c>
      <c r="AT85" s="7">
        <f t="shared" si="60"/>
        <v>0</v>
      </c>
      <c r="AU85" s="7">
        <f t="shared" si="60"/>
        <v>0</v>
      </c>
      <c r="AV85" s="7">
        <f t="shared" si="60"/>
        <v>0</v>
      </c>
      <c r="AW85" s="7">
        <f t="shared" si="60"/>
        <v>0</v>
      </c>
      <c r="AX85" s="7">
        <f t="shared" si="60"/>
        <v>0</v>
      </c>
      <c r="AY85" s="7">
        <f t="shared" si="60"/>
        <v>0</v>
      </c>
      <c r="AZ85" s="7">
        <f t="shared" si="60"/>
        <v>0</v>
      </c>
      <c r="BA85" s="7">
        <f t="shared" si="60"/>
        <v>0</v>
      </c>
      <c r="BB85" s="7">
        <f t="shared" si="60"/>
        <v>0</v>
      </c>
      <c r="BC85" s="7">
        <f t="shared" si="60"/>
        <v>0</v>
      </c>
      <c r="BD85" s="7">
        <f t="shared" si="60"/>
        <v>0</v>
      </c>
      <c r="BE85" s="7">
        <f t="shared" si="60"/>
        <v>0</v>
      </c>
      <c r="BF85" s="7">
        <f t="shared" si="60"/>
        <v>0</v>
      </c>
      <c r="BG85" s="7">
        <f t="shared" si="60"/>
        <v>0</v>
      </c>
      <c r="BH85" s="7">
        <f t="shared" si="60"/>
        <v>0</v>
      </c>
      <c r="BI85" s="7">
        <f t="shared" si="60"/>
        <v>0</v>
      </c>
      <c r="BJ85" s="7">
        <f t="shared" si="60"/>
        <v>0</v>
      </c>
      <c r="BK85" s="7">
        <f t="shared" si="60"/>
        <v>0</v>
      </c>
      <c r="BL85" s="7">
        <f t="shared" si="60"/>
        <v>0</v>
      </c>
      <c r="BM85" s="7">
        <f t="shared" si="60"/>
        <v>0</v>
      </c>
      <c r="BN85" s="7">
        <f t="shared" si="60"/>
        <v>0</v>
      </c>
      <c r="BO85" s="7">
        <f t="shared" si="60"/>
        <v>0</v>
      </c>
      <c r="BP85" s="7">
        <f t="shared" si="60"/>
        <v>0</v>
      </c>
      <c r="BQ85" s="7">
        <f t="shared" si="60"/>
        <v>0</v>
      </c>
      <c r="BR85" s="7">
        <f t="shared" si="60"/>
        <v>0</v>
      </c>
      <c r="BS85" s="7">
        <f t="shared" si="60"/>
        <v>0</v>
      </c>
      <c r="BT85" s="7">
        <f t="shared" si="60"/>
        <v>0</v>
      </c>
      <c r="BU85" s="7">
        <f t="shared" si="60"/>
        <v>0</v>
      </c>
      <c r="BV85" s="7">
        <f t="shared" si="60"/>
        <v>0</v>
      </c>
      <c r="BW85" s="7">
        <f t="shared" si="60"/>
        <v>0</v>
      </c>
      <c r="BX85" s="7">
        <f t="shared" si="60"/>
        <v>0</v>
      </c>
      <c r="BY85" s="7">
        <f t="shared" si="60"/>
        <v>0</v>
      </c>
      <c r="BZ85" s="7">
        <f t="shared" si="60"/>
        <v>0</v>
      </c>
      <c r="CA85" s="7">
        <f t="shared" si="60"/>
        <v>0</v>
      </c>
      <c r="CB85" s="7">
        <f t="shared" si="60"/>
        <v>0</v>
      </c>
      <c r="CC85" s="7">
        <f t="shared" si="60"/>
        <v>0</v>
      </c>
      <c r="CD85" s="7">
        <f t="shared" si="60"/>
        <v>0</v>
      </c>
      <c r="CE85" s="7">
        <f t="shared" si="60"/>
        <v>0</v>
      </c>
      <c r="CF85" s="7">
        <f t="shared" si="57"/>
        <v>0</v>
      </c>
      <c r="CG85" s="7">
        <f t="shared" si="57"/>
        <v>0</v>
      </c>
      <c r="CH85" s="7">
        <f t="shared" si="57"/>
        <v>0</v>
      </c>
      <c r="CI85" s="7">
        <f t="shared" si="57"/>
        <v>0</v>
      </c>
      <c r="CJ85" s="7">
        <f t="shared" si="57"/>
        <v>0</v>
      </c>
      <c r="CK85" s="7">
        <f t="shared" si="57"/>
        <v>0</v>
      </c>
      <c r="CL85" s="7">
        <f t="shared" si="57"/>
        <v>0</v>
      </c>
      <c r="CM85" s="7">
        <f t="shared" si="57"/>
        <v>0</v>
      </c>
      <c r="CN85" s="7">
        <f t="shared" si="57"/>
        <v>0</v>
      </c>
      <c r="CO85" s="7">
        <f t="shared" si="57"/>
        <v>0</v>
      </c>
      <c r="CP85" s="7">
        <f t="shared" si="57"/>
        <v>0</v>
      </c>
      <c r="CQ85" s="7">
        <f t="shared" si="57"/>
        <v>0</v>
      </c>
      <c r="CR85" s="7">
        <f t="shared" si="57"/>
        <v>0</v>
      </c>
      <c r="CS85" s="7">
        <f t="shared" si="57"/>
        <v>0</v>
      </c>
      <c r="CT85" s="7">
        <f t="shared" si="57"/>
        <v>0</v>
      </c>
      <c r="CU85" s="7">
        <f t="shared" si="57"/>
        <v>0</v>
      </c>
      <c r="CV85" s="7">
        <f t="shared" si="57"/>
        <v>0</v>
      </c>
      <c r="CW85" s="7">
        <f t="shared" si="57"/>
        <v>0</v>
      </c>
      <c r="CX85" s="7">
        <f t="shared" si="57"/>
        <v>0</v>
      </c>
      <c r="CY85" s="7">
        <f t="shared" si="57"/>
        <v>0</v>
      </c>
      <c r="CZ85" s="7">
        <f t="shared" si="57"/>
        <v>0</v>
      </c>
      <c r="DA85" s="7">
        <f t="shared" si="57"/>
        <v>0</v>
      </c>
      <c r="DB85" s="7">
        <f t="shared" si="57"/>
        <v>0</v>
      </c>
      <c r="DC85" s="7">
        <f t="shared" si="57"/>
        <v>0</v>
      </c>
      <c r="DD85" s="7">
        <f t="shared" si="57"/>
        <v>1</v>
      </c>
      <c r="DE85" s="7">
        <f t="shared" si="57"/>
        <v>0</v>
      </c>
      <c r="DF85" s="7">
        <f t="shared" si="57"/>
        <v>0</v>
      </c>
      <c r="DG85" s="7">
        <f t="shared" si="57"/>
        <v>0</v>
      </c>
      <c r="DH85" s="7">
        <f t="shared" si="57"/>
        <v>0</v>
      </c>
      <c r="DI85" s="7">
        <f t="shared" si="57"/>
        <v>0</v>
      </c>
      <c r="DJ85" s="7">
        <f t="shared" si="57"/>
        <v>0</v>
      </c>
      <c r="DK85" s="7">
        <f t="shared" si="57"/>
        <v>0</v>
      </c>
      <c r="DL85" s="7">
        <f t="shared" si="57"/>
        <v>0</v>
      </c>
      <c r="DM85" s="7">
        <f t="shared" si="57"/>
        <v>0</v>
      </c>
      <c r="DN85" s="7">
        <f t="shared" si="57"/>
        <v>0</v>
      </c>
      <c r="DO85" s="7">
        <f t="shared" si="57"/>
        <v>0</v>
      </c>
      <c r="DP85" s="7">
        <f t="shared" si="57"/>
        <v>0</v>
      </c>
      <c r="DQ85" s="7">
        <f t="shared" si="57"/>
        <v>1</v>
      </c>
      <c r="DR85" s="7">
        <f t="shared" si="57"/>
        <v>1</v>
      </c>
      <c r="DS85" s="7">
        <f t="shared" si="57"/>
        <v>0</v>
      </c>
      <c r="DT85" s="7">
        <f t="shared" si="57"/>
        <v>0</v>
      </c>
      <c r="DU85" s="7">
        <f t="shared" si="57"/>
        <v>0</v>
      </c>
      <c r="DV85" s="7">
        <f t="shared" si="57"/>
        <v>0</v>
      </c>
      <c r="DW85" s="7">
        <f t="shared" si="57"/>
        <v>0</v>
      </c>
      <c r="DX85" s="7">
        <f t="shared" si="57"/>
        <v>0</v>
      </c>
      <c r="DY85" s="7">
        <f t="shared" si="57"/>
        <v>0</v>
      </c>
      <c r="DZ85" s="7">
        <f t="shared" si="57"/>
        <v>0</v>
      </c>
      <c r="EA85" s="7">
        <f t="shared" si="57"/>
        <v>0</v>
      </c>
      <c r="EB85" s="7">
        <f t="shared" si="57"/>
        <v>0</v>
      </c>
      <c r="EC85" s="7">
        <f t="shared" si="57"/>
        <v>0</v>
      </c>
      <c r="ED85" s="7">
        <f t="shared" si="57"/>
        <v>0</v>
      </c>
      <c r="EE85" s="7">
        <f t="shared" si="57"/>
        <v>0</v>
      </c>
      <c r="EF85" s="7">
        <f t="shared" si="57"/>
        <v>0</v>
      </c>
      <c r="EG85" s="7">
        <f t="shared" si="57"/>
        <v>0</v>
      </c>
      <c r="EH85" s="7">
        <f t="shared" si="57"/>
        <v>0</v>
      </c>
      <c r="EI85" s="7">
        <f t="shared" si="57"/>
        <v>0</v>
      </c>
      <c r="EJ85" s="7">
        <f t="shared" si="57"/>
        <v>0</v>
      </c>
      <c r="EK85" s="7">
        <f t="shared" si="57"/>
        <v>0</v>
      </c>
      <c r="EL85" s="7">
        <f t="shared" si="57"/>
        <v>0</v>
      </c>
      <c r="EM85" s="7">
        <f t="shared" si="57"/>
        <v>0</v>
      </c>
      <c r="EN85" s="7">
        <f t="shared" si="57"/>
        <v>0</v>
      </c>
      <c r="EO85" s="7">
        <f t="shared" si="57"/>
        <v>0</v>
      </c>
      <c r="EP85" s="7">
        <f t="shared" si="57"/>
        <v>0</v>
      </c>
      <c r="EQ85" s="7">
        <f t="shared" si="61"/>
        <v>0</v>
      </c>
      <c r="ER85" s="7">
        <f t="shared" si="61"/>
        <v>0</v>
      </c>
    </row>
    <row r="86" spans="1:148" ht="16.5" customHeight="1" x14ac:dyDescent="0.25">
      <c r="A86" s="7">
        <v>111</v>
      </c>
      <c r="B86" s="11" t="s">
        <v>337</v>
      </c>
      <c r="C86" s="12" t="s">
        <v>336</v>
      </c>
      <c r="D86" s="23" t="s">
        <v>335</v>
      </c>
      <c r="E86" s="11" t="s">
        <v>334</v>
      </c>
      <c r="F86" s="11" t="s">
        <v>1045</v>
      </c>
      <c r="G86" s="11">
        <v>1</v>
      </c>
      <c r="H86" s="11">
        <v>2021</v>
      </c>
      <c r="I86" s="14" t="s">
        <v>879</v>
      </c>
      <c r="J86" s="7" t="str">
        <f t="shared" si="59"/>
        <v>PDF</v>
      </c>
      <c r="K86" s="9" t="s">
        <v>938</v>
      </c>
      <c r="L86" s="7">
        <v>1</v>
      </c>
      <c r="M86" s="38" t="s">
        <v>1498</v>
      </c>
      <c r="N86" s="46" t="s">
        <v>1483</v>
      </c>
      <c r="O86" s="7" t="s">
        <v>1305</v>
      </c>
      <c r="P86" s="7" t="s">
        <v>1306</v>
      </c>
      <c r="Q86" s="8">
        <v>1</v>
      </c>
      <c r="R86" s="5">
        <f t="shared" si="46"/>
        <v>0</v>
      </c>
      <c r="S86" s="7">
        <f t="shared" si="47"/>
        <v>0</v>
      </c>
      <c r="T86" s="7">
        <f t="shared" si="60"/>
        <v>0</v>
      </c>
      <c r="U86" s="7">
        <f t="shared" si="60"/>
        <v>0</v>
      </c>
      <c r="V86" s="7">
        <f t="shared" si="60"/>
        <v>0</v>
      </c>
      <c r="W86" s="7">
        <f t="shared" si="60"/>
        <v>0</v>
      </c>
      <c r="X86" s="7">
        <f t="shared" si="60"/>
        <v>0</v>
      </c>
      <c r="Y86" s="7">
        <f t="shared" si="60"/>
        <v>0</v>
      </c>
      <c r="Z86" s="7">
        <f t="shared" si="60"/>
        <v>0</v>
      </c>
      <c r="AA86" s="7">
        <f t="shared" si="60"/>
        <v>0</v>
      </c>
      <c r="AB86" s="7">
        <f t="shared" si="60"/>
        <v>0</v>
      </c>
      <c r="AC86" s="7">
        <f t="shared" si="60"/>
        <v>0</v>
      </c>
      <c r="AD86" s="7">
        <f t="shared" si="60"/>
        <v>0</v>
      </c>
      <c r="AE86" s="7">
        <f t="shared" si="60"/>
        <v>0</v>
      </c>
      <c r="AF86" s="7">
        <f t="shared" si="60"/>
        <v>0</v>
      </c>
      <c r="AG86" s="7">
        <f t="shared" si="60"/>
        <v>0</v>
      </c>
      <c r="AH86" s="7">
        <f t="shared" si="60"/>
        <v>0</v>
      </c>
      <c r="AI86" s="7">
        <f t="shared" si="60"/>
        <v>0</v>
      </c>
      <c r="AJ86" s="7">
        <f t="shared" si="60"/>
        <v>0</v>
      </c>
      <c r="AK86" s="7">
        <f t="shared" si="60"/>
        <v>0</v>
      </c>
      <c r="AL86" s="7">
        <f t="shared" si="60"/>
        <v>0</v>
      </c>
      <c r="AM86" s="7">
        <f t="shared" si="60"/>
        <v>0</v>
      </c>
      <c r="AN86" s="7">
        <f t="shared" si="60"/>
        <v>0</v>
      </c>
      <c r="AO86" s="7">
        <f t="shared" si="60"/>
        <v>0</v>
      </c>
      <c r="AP86" s="7">
        <f t="shared" si="60"/>
        <v>0</v>
      </c>
      <c r="AQ86" s="7">
        <f t="shared" si="60"/>
        <v>0</v>
      </c>
      <c r="AR86" s="7">
        <f t="shared" si="60"/>
        <v>0</v>
      </c>
      <c r="AS86" s="7">
        <f t="shared" si="60"/>
        <v>0</v>
      </c>
      <c r="AT86" s="7">
        <f t="shared" si="60"/>
        <v>0</v>
      </c>
      <c r="AU86" s="7">
        <f t="shared" si="60"/>
        <v>0</v>
      </c>
      <c r="AV86" s="7">
        <f t="shared" si="60"/>
        <v>0</v>
      </c>
      <c r="AW86" s="7">
        <f t="shared" si="60"/>
        <v>0</v>
      </c>
      <c r="AX86" s="7">
        <f t="shared" si="60"/>
        <v>0</v>
      </c>
      <c r="AY86" s="7">
        <f t="shared" si="60"/>
        <v>0</v>
      </c>
      <c r="AZ86" s="7">
        <f t="shared" si="60"/>
        <v>0</v>
      </c>
      <c r="BA86" s="7">
        <f t="shared" si="60"/>
        <v>0</v>
      </c>
      <c r="BB86" s="7">
        <f t="shared" si="60"/>
        <v>0</v>
      </c>
      <c r="BC86" s="7">
        <f t="shared" si="60"/>
        <v>0</v>
      </c>
      <c r="BD86" s="7">
        <f t="shared" si="60"/>
        <v>0</v>
      </c>
      <c r="BE86" s="7">
        <f t="shared" si="60"/>
        <v>0</v>
      </c>
      <c r="BF86" s="7">
        <f t="shared" si="60"/>
        <v>0</v>
      </c>
      <c r="BG86" s="7">
        <f t="shared" si="60"/>
        <v>0</v>
      </c>
      <c r="BH86" s="7">
        <f t="shared" si="60"/>
        <v>0</v>
      </c>
      <c r="BI86" s="7">
        <f t="shared" si="60"/>
        <v>0</v>
      </c>
      <c r="BJ86" s="7">
        <f t="shared" si="60"/>
        <v>0</v>
      </c>
      <c r="BK86" s="7">
        <f t="shared" si="60"/>
        <v>0</v>
      </c>
      <c r="BL86" s="7">
        <f t="shared" si="60"/>
        <v>0</v>
      </c>
      <c r="BM86" s="7">
        <f t="shared" si="60"/>
        <v>0</v>
      </c>
      <c r="BN86" s="7">
        <f t="shared" si="60"/>
        <v>0</v>
      </c>
      <c r="BO86" s="7">
        <f t="shared" si="60"/>
        <v>0</v>
      </c>
      <c r="BP86" s="7">
        <f t="shared" si="60"/>
        <v>0</v>
      </c>
      <c r="BQ86" s="7">
        <f t="shared" si="60"/>
        <v>0</v>
      </c>
      <c r="BR86" s="7">
        <f t="shared" si="60"/>
        <v>0</v>
      </c>
      <c r="BS86" s="7">
        <f t="shared" si="60"/>
        <v>0</v>
      </c>
      <c r="BT86" s="7">
        <f t="shared" si="60"/>
        <v>0</v>
      </c>
      <c r="BU86" s="7">
        <f t="shared" si="60"/>
        <v>0</v>
      </c>
      <c r="BV86" s="7">
        <f t="shared" si="60"/>
        <v>0</v>
      </c>
      <c r="BW86" s="7">
        <f t="shared" si="60"/>
        <v>0</v>
      </c>
      <c r="BX86" s="7">
        <f t="shared" si="60"/>
        <v>0</v>
      </c>
      <c r="BY86" s="7">
        <f t="shared" si="60"/>
        <v>0</v>
      </c>
      <c r="BZ86" s="7">
        <f t="shared" si="60"/>
        <v>0</v>
      </c>
      <c r="CA86" s="7">
        <f t="shared" si="60"/>
        <v>0</v>
      </c>
      <c r="CB86" s="7">
        <f t="shared" si="60"/>
        <v>0</v>
      </c>
      <c r="CC86" s="7">
        <f t="shared" si="60"/>
        <v>0</v>
      </c>
      <c r="CD86" s="7">
        <f t="shared" si="60"/>
        <v>0</v>
      </c>
      <c r="CE86" s="7">
        <f t="shared" si="60"/>
        <v>0</v>
      </c>
      <c r="CF86" s="7">
        <f t="shared" si="57"/>
        <v>0</v>
      </c>
      <c r="CG86" s="7">
        <f t="shared" si="57"/>
        <v>0</v>
      </c>
      <c r="CH86" s="7">
        <f t="shared" si="57"/>
        <v>0</v>
      </c>
      <c r="CI86" s="7">
        <f t="shared" si="57"/>
        <v>0</v>
      </c>
      <c r="CJ86" s="7">
        <f t="shared" si="57"/>
        <v>0</v>
      </c>
      <c r="CK86" s="7">
        <f t="shared" si="57"/>
        <v>0</v>
      </c>
      <c r="CL86" s="7">
        <f t="shared" si="57"/>
        <v>0</v>
      </c>
      <c r="CM86" s="7">
        <f t="shared" si="57"/>
        <v>0</v>
      </c>
      <c r="CN86" s="7">
        <f t="shared" si="57"/>
        <v>0</v>
      </c>
      <c r="CO86" s="7">
        <f t="shared" si="57"/>
        <v>0</v>
      </c>
      <c r="CP86" s="7">
        <f t="shared" si="57"/>
        <v>0</v>
      </c>
      <c r="CQ86" s="7">
        <f t="shared" si="57"/>
        <v>0</v>
      </c>
      <c r="CR86" s="7">
        <f t="shared" si="57"/>
        <v>0</v>
      </c>
      <c r="CS86" s="7">
        <f t="shared" si="57"/>
        <v>0</v>
      </c>
      <c r="CT86" s="7">
        <f t="shared" si="57"/>
        <v>0</v>
      </c>
      <c r="CU86" s="7">
        <f t="shared" si="57"/>
        <v>0</v>
      </c>
      <c r="CV86" s="7">
        <f t="shared" si="57"/>
        <v>0</v>
      </c>
      <c r="CW86" s="7">
        <f t="shared" si="57"/>
        <v>0</v>
      </c>
      <c r="CX86" s="7">
        <f t="shared" si="57"/>
        <v>0</v>
      </c>
      <c r="CY86" s="7">
        <f t="shared" si="57"/>
        <v>0</v>
      </c>
      <c r="CZ86" s="7">
        <f t="shared" si="57"/>
        <v>0</v>
      </c>
      <c r="DA86" s="7">
        <f t="shared" si="57"/>
        <v>0</v>
      </c>
      <c r="DB86" s="7">
        <f t="shared" si="57"/>
        <v>0</v>
      </c>
      <c r="DC86" s="7">
        <f t="shared" si="57"/>
        <v>0</v>
      </c>
      <c r="DD86" s="7">
        <f t="shared" si="57"/>
        <v>0</v>
      </c>
      <c r="DE86" s="7">
        <f t="shared" si="57"/>
        <v>0</v>
      </c>
      <c r="DF86" s="7">
        <f t="shared" si="57"/>
        <v>0</v>
      </c>
      <c r="DG86" s="7">
        <f t="shared" si="57"/>
        <v>0</v>
      </c>
      <c r="DH86" s="7">
        <f t="shared" si="57"/>
        <v>0</v>
      </c>
      <c r="DI86" s="7">
        <f t="shared" si="57"/>
        <v>0</v>
      </c>
      <c r="DJ86" s="7">
        <f t="shared" si="57"/>
        <v>0</v>
      </c>
      <c r="DK86" s="7">
        <f t="shared" si="57"/>
        <v>0</v>
      </c>
      <c r="DL86" s="7">
        <f t="shared" si="57"/>
        <v>0</v>
      </c>
      <c r="DM86" s="7">
        <f t="shared" si="57"/>
        <v>0</v>
      </c>
      <c r="DN86" s="7">
        <f t="shared" si="57"/>
        <v>0</v>
      </c>
      <c r="DO86" s="7">
        <f t="shared" si="57"/>
        <v>0</v>
      </c>
      <c r="DP86" s="7">
        <f t="shared" si="57"/>
        <v>0</v>
      </c>
      <c r="DQ86" s="7">
        <f t="shared" si="57"/>
        <v>0</v>
      </c>
      <c r="DR86" s="7">
        <f t="shared" si="57"/>
        <v>0</v>
      </c>
      <c r="DS86" s="7">
        <f t="shared" si="57"/>
        <v>0</v>
      </c>
      <c r="DT86" s="7">
        <f t="shared" si="57"/>
        <v>0</v>
      </c>
      <c r="DU86" s="7">
        <f t="shared" si="57"/>
        <v>0</v>
      </c>
      <c r="DV86" s="7">
        <f t="shared" si="57"/>
        <v>0</v>
      </c>
      <c r="DW86" s="7">
        <f t="shared" si="57"/>
        <v>0</v>
      </c>
      <c r="DX86" s="7">
        <f t="shared" si="57"/>
        <v>0</v>
      </c>
      <c r="DY86" s="7">
        <f t="shared" si="57"/>
        <v>0</v>
      </c>
      <c r="DZ86" s="7">
        <f t="shared" si="57"/>
        <v>0</v>
      </c>
      <c r="EA86" s="7">
        <f t="shared" si="57"/>
        <v>0</v>
      </c>
      <c r="EB86" s="7">
        <f t="shared" si="57"/>
        <v>0</v>
      </c>
      <c r="EC86" s="7">
        <f t="shared" si="57"/>
        <v>0</v>
      </c>
      <c r="ED86" s="7">
        <f t="shared" si="57"/>
        <v>0</v>
      </c>
      <c r="EE86" s="7">
        <f t="shared" si="57"/>
        <v>0</v>
      </c>
      <c r="EF86" s="7">
        <f t="shared" si="57"/>
        <v>0</v>
      </c>
      <c r="EG86" s="7">
        <f t="shared" si="57"/>
        <v>0</v>
      </c>
      <c r="EH86" s="7">
        <f t="shared" si="57"/>
        <v>0</v>
      </c>
      <c r="EI86" s="7">
        <f t="shared" si="57"/>
        <v>0</v>
      </c>
      <c r="EJ86" s="7">
        <f t="shared" si="57"/>
        <v>0</v>
      </c>
      <c r="EK86" s="7">
        <f t="shared" si="57"/>
        <v>0</v>
      </c>
      <c r="EL86" s="7">
        <f t="shared" si="57"/>
        <v>0</v>
      </c>
      <c r="EM86" s="7">
        <f t="shared" si="57"/>
        <v>0</v>
      </c>
      <c r="EN86" s="7">
        <f t="shared" si="57"/>
        <v>0</v>
      </c>
      <c r="EO86" s="7">
        <f t="shared" si="57"/>
        <v>0</v>
      </c>
      <c r="EP86" s="7">
        <f t="shared" si="57"/>
        <v>0</v>
      </c>
      <c r="EQ86" s="7">
        <f t="shared" si="61"/>
        <v>0</v>
      </c>
      <c r="ER86" s="7">
        <f t="shared" si="61"/>
        <v>0</v>
      </c>
    </row>
    <row r="87" spans="1:148" ht="16.5" customHeight="1" x14ac:dyDescent="0.25">
      <c r="A87" s="7">
        <v>124</v>
      </c>
      <c r="B87" s="11" t="s">
        <v>286</v>
      </c>
      <c r="C87" s="12" t="s">
        <v>285</v>
      </c>
      <c r="D87" s="23" t="s">
        <v>284</v>
      </c>
      <c r="E87" s="11" t="s">
        <v>283</v>
      </c>
      <c r="F87" s="11" t="s">
        <v>1046</v>
      </c>
      <c r="G87" s="11">
        <v>1</v>
      </c>
      <c r="H87" s="11">
        <v>2021</v>
      </c>
      <c r="I87" s="14" t="s">
        <v>889</v>
      </c>
      <c r="J87" s="7" t="str">
        <f t="shared" si="59"/>
        <v>PDF</v>
      </c>
      <c r="K87" s="9" t="s">
        <v>938</v>
      </c>
      <c r="L87" s="7">
        <v>1</v>
      </c>
      <c r="M87" s="7"/>
      <c r="N87" s="46" t="s">
        <v>1487</v>
      </c>
      <c r="O87" s="7"/>
      <c r="P87" s="7" t="s">
        <v>1315</v>
      </c>
      <c r="Q87" s="8">
        <v>1</v>
      </c>
      <c r="R87" s="5">
        <f t="shared" si="46"/>
        <v>3</v>
      </c>
      <c r="S87" s="7">
        <f t="shared" si="47"/>
        <v>0</v>
      </c>
      <c r="T87" s="7">
        <f t="shared" si="60"/>
        <v>0</v>
      </c>
      <c r="U87" s="7">
        <f t="shared" si="60"/>
        <v>0</v>
      </c>
      <c r="V87" s="7">
        <f t="shared" si="60"/>
        <v>0</v>
      </c>
      <c r="W87" s="7">
        <f t="shared" si="60"/>
        <v>0</v>
      </c>
      <c r="X87" s="7">
        <f t="shared" si="60"/>
        <v>0</v>
      </c>
      <c r="Y87" s="7">
        <f t="shared" si="60"/>
        <v>0</v>
      </c>
      <c r="Z87" s="7">
        <f t="shared" si="60"/>
        <v>0</v>
      </c>
      <c r="AA87" s="7">
        <f t="shared" si="60"/>
        <v>0</v>
      </c>
      <c r="AB87" s="7">
        <f t="shared" si="60"/>
        <v>0</v>
      </c>
      <c r="AC87" s="7">
        <f t="shared" si="60"/>
        <v>0</v>
      </c>
      <c r="AD87" s="7">
        <f t="shared" si="60"/>
        <v>0</v>
      </c>
      <c r="AE87" s="7">
        <f t="shared" si="60"/>
        <v>0</v>
      </c>
      <c r="AF87" s="7">
        <f t="shared" si="60"/>
        <v>0</v>
      </c>
      <c r="AG87" s="7">
        <f t="shared" si="60"/>
        <v>0</v>
      </c>
      <c r="AH87" s="7">
        <f t="shared" si="60"/>
        <v>0</v>
      </c>
      <c r="AI87" s="7">
        <f t="shared" si="60"/>
        <v>0</v>
      </c>
      <c r="AJ87" s="7">
        <f t="shared" si="60"/>
        <v>0</v>
      </c>
      <c r="AK87" s="7">
        <f t="shared" si="60"/>
        <v>0</v>
      </c>
      <c r="AL87" s="7">
        <f t="shared" si="60"/>
        <v>0</v>
      </c>
      <c r="AM87" s="7">
        <f t="shared" si="60"/>
        <v>0</v>
      </c>
      <c r="AN87" s="7">
        <f t="shared" si="60"/>
        <v>0</v>
      </c>
      <c r="AO87" s="7">
        <f t="shared" si="60"/>
        <v>0</v>
      </c>
      <c r="AP87" s="7">
        <f t="shared" si="60"/>
        <v>0</v>
      </c>
      <c r="AQ87" s="7">
        <f t="shared" si="60"/>
        <v>0</v>
      </c>
      <c r="AR87" s="7">
        <f t="shared" si="60"/>
        <v>0</v>
      </c>
      <c r="AS87" s="7">
        <f t="shared" si="60"/>
        <v>0</v>
      </c>
      <c r="AT87" s="7">
        <f t="shared" si="60"/>
        <v>0</v>
      </c>
      <c r="AU87" s="7">
        <f t="shared" si="60"/>
        <v>0</v>
      </c>
      <c r="AV87" s="7">
        <f t="shared" si="60"/>
        <v>0</v>
      </c>
      <c r="AW87" s="7">
        <f t="shared" si="60"/>
        <v>0</v>
      </c>
      <c r="AX87" s="7">
        <f t="shared" si="60"/>
        <v>0</v>
      </c>
      <c r="AY87" s="7">
        <f t="shared" si="60"/>
        <v>0</v>
      </c>
      <c r="AZ87" s="7">
        <f t="shared" si="60"/>
        <v>0</v>
      </c>
      <c r="BA87" s="7">
        <f t="shared" si="60"/>
        <v>0</v>
      </c>
      <c r="BB87" s="7">
        <f t="shared" si="60"/>
        <v>0</v>
      </c>
      <c r="BC87" s="7">
        <f t="shared" si="60"/>
        <v>0</v>
      </c>
      <c r="BD87" s="7">
        <f t="shared" si="60"/>
        <v>0</v>
      </c>
      <c r="BE87" s="7">
        <f t="shared" si="60"/>
        <v>0</v>
      </c>
      <c r="BF87" s="7">
        <f t="shared" si="60"/>
        <v>0</v>
      </c>
      <c r="BG87" s="7">
        <f t="shared" si="60"/>
        <v>0</v>
      </c>
      <c r="BH87" s="7">
        <f t="shared" si="60"/>
        <v>0</v>
      </c>
      <c r="BI87" s="7">
        <f t="shared" si="60"/>
        <v>0</v>
      </c>
      <c r="BJ87" s="7">
        <f t="shared" si="60"/>
        <v>0</v>
      </c>
      <c r="BK87" s="7">
        <f t="shared" si="60"/>
        <v>0</v>
      </c>
      <c r="BL87" s="7">
        <f t="shared" si="60"/>
        <v>0</v>
      </c>
      <c r="BM87" s="7">
        <f t="shared" si="60"/>
        <v>0</v>
      </c>
      <c r="BN87" s="7">
        <f t="shared" si="60"/>
        <v>0</v>
      </c>
      <c r="BO87" s="7">
        <f t="shared" si="60"/>
        <v>0</v>
      </c>
      <c r="BP87" s="7">
        <f t="shared" si="60"/>
        <v>0</v>
      </c>
      <c r="BQ87" s="7">
        <f t="shared" si="60"/>
        <v>0</v>
      </c>
      <c r="BR87" s="7">
        <f t="shared" si="60"/>
        <v>0</v>
      </c>
      <c r="BS87" s="7">
        <f t="shared" si="60"/>
        <v>0</v>
      </c>
      <c r="BT87" s="7">
        <f t="shared" si="60"/>
        <v>0</v>
      </c>
      <c r="BU87" s="7">
        <f t="shared" si="60"/>
        <v>0</v>
      </c>
      <c r="BV87" s="7">
        <f t="shared" si="60"/>
        <v>0</v>
      </c>
      <c r="BW87" s="7">
        <f t="shared" si="60"/>
        <v>0</v>
      </c>
      <c r="BX87" s="7">
        <f t="shared" si="60"/>
        <v>0</v>
      </c>
      <c r="BY87" s="7">
        <f t="shared" si="60"/>
        <v>0</v>
      </c>
      <c r="BZ87" s="7">
        <f t="shared" si="60"/>
        <v>0</v>
      </c>
      <c r="CA87" s="7">
        <f t="shared" si="60"/>
        <v>0</v>
      </c>
      <c r="CB87" s="7">
        <f t="shared" si="60"/>
        <v>0</v>
      </c>
      <c r="CC87" s="7">
        <f t="shared" si="60"/>
        <v>0</v>
      </c>
      <c r="CD87" s="7">
        <f t="shared" si="60"/>
        <v>0</v>
      </c>
      <c r="CE87" s="7">
        <f t="shared" ref="CE87:EP90" si="62">COUNTIF($N87,"*"&amp;TRIM(CE$1)&amp;"*")</f>
        <v>0</v>
      </c>
      <c r="CF87" s="7">
        <f t="shared" si="62"/>
        <v>0</v>
      </c>
      <c r="CG87" s="7">
        <f t="shared" si="62"/>
        <v>0</v>
      </c>
      <c r="CH87" s="7">
        <f t="shared" si="62"/>
        <v>0</v>
      </c>
      <c r="CI87" s="7">
        <f t="shared" si="62"/>
        <v>0</v>
      </c>
      <c r="CJ87" s="7">
        <f t="shared" si="62"/>
        <v>0</v>
      </c>
      <c r="CK87" s="7">
        <f t="shared" si="62"/>
        <v>0</v>
      </c>
      <c r="CL87" s="7">
        <f t="shared" si="62"/>
        <v>0</v>
      </c>
      <c r="CM87" s="7">
        <f t="shared" si="62"/>
        <v>0</v>
      </c>
      <c r="CN87" s="7">
        <f t="shared" si="62"/>
        <v>0</v>
      </c>
      <c r="CO87" s="7">
        <f t="shared" si="62"/>
        <v>0</v>
      </c>
      <c r="CP87" s="7">
        <f t="shared" si="62"/>
        <v>0</v>
      </c>
      <c r="CQ87" s="7">
        <f t="shared" si="62"/>
        <v>0</v>
      </c>
      <c r="CR87" s="7">
        <f t="shared" si="62"/>
        <v>0</v>
      </c>
      <c r="CS87" s="7">
        <f t="shared" si="62"/>
        <v>0</v>
      </c>
      <c r="CT87" s="7">
        <f t="shared" si="62"/>
        <v>0</v>
      </c>
      <c r="CU87" s="7">
        <f t="shared" si="62"/>
        <v>0</v>
      </c>
      <c r="CV87" s="7">
        <f t="shared" si="62"/>
        <v>0</v>
      </c>
      <c r="CW87" s="7">
        <f t="shared" si="62"/>
        <v>0</v>
      </c>
      <c r="CX87" s="7">
        <f t="shared" si="62"/>
        <v>0</v>
      </c>
      <c r="CY87" s="7">
        <f t="shared" si="62"/>
        <v>0</v>
      </c>
      <c r="CZ87" s="7">
        <f t="shared" si="62"/>
        <v>0</v>
      </c>
      <c r="DA87" s="7">
        <f t="shared" si="62"/>
        <v>1</v>
      </c>
      <c r="DB87" s="7">
        <f t="shared" si="62"/>
        <v>0</v>
      </c>
      <c r="DC87" s="7">
        <f t="shared" si="62"/>
        <v>0</v>
      </c>
      <c r="DD87" s="7">
        <f t="shared" si="62"/>
        <v>0</v>
      </c>
      <c r="DE87" s="7">
        <f t="shared" si="62"/>
        <v>0</v>
      </c>
      <c r="DF87" s="7">
        <f t="shared" si="62"/>
        <v>0</v>
      </c>
      <c r="DG87" s="7">
        <f t="shared" si="62"/>
        <v>0</v>
      </c>
      <c r="DH87" s="7">
        <f t="shared" si="62"/>
        <v>0</v>
      </c>
      <c r="DI87" s="7">
        <f t="shared" si="62"/>
        <v>0</v>
      </c>
      <c r="DJ87" s="7">
        <f t="shared" si="62"/>
        <v>0</v>
      </c>
      <c r="DK87" s="7">
        <f t="shared" si="62"/>
        <v>0</v>
      </c>
      <c r="DL87" s="7">
        <f t="shared" si="62"/>
        <v>0</v>
      </c>
      <c r="DM87" s="7">
        <f t="shared" si="62"/>
        <v>0</v>
      </c>
      <c r="DN87" s="7">
        <f t="shared" si="62"/>
        <v>0</v>
      </c>
      <c r="DO87" s="7">
        <f t="shared" si="62"/>
        <v>0</v>
      </c>
      <c r="DP87" s="7">
        <f t="shared" si="62"/>
        <v>0</v>
      </c>
      <c r="DQ87" s="7">
        <f t="shared" si="62"/>
        <v>1</v>
      </c>
      <c r="DR87" s="7">
        <f t="shared" si="62"/>
        <v>1</v>
      </c>
      <c r="DS87" s="7">
        <f t="shared" si="62"/>
        <v>0</v>
      </c>
      <c r="DT87" s="7">
        <f t="shared" si="62"/>
        <v>0</v>
      </c>
      <c r="DU87" s="7">
        <f t="shared" si="62"/>
        <v>0</v>
      </c>
      <c r="DV87" s="7">
        <f t="shared" si="62"/>
        <v>0</v>
      </c>
      <c r="DW87" s="7">
        <f t="shared" si="62"/>
        <v>0</v>
      </c>
      <c r="DX87" s="7">
        <f t="shared" si="62"/>
        <v>0</v>
      </c>
      <c r="DY87" s="7">
        <f t="shared" si="62"/>
        <v>0</v>
      </c>
      <c r="DZ87" s="7">
        <f t="shared" si="62"/>
        <v>0</v>
      </c>
      <c r="EA87" s="7">
        <f t="shared" si="62"/>
        <v>0</v>
      </c>
      <c r="EB87" s="7">
        <f t="shared" si="62"/>
        <v>0</v>
      </c>
      <c r="EC87" s="7">
        <f t="shared" si="62"/>
        <v>0</v>
      </c>
      <c r="ED87" s="7">
        <f t="shared" si="62"/>
        <v>0</v>
      </c>
      <c r="EE87" s="7">
        <f t="shared" si="62"/>
        <v>0</v>
      </c>
      <c r="EF87" s="7">
        <f t="shared" si="62"/>
        <v>0</v>
      </c>
      <c r="EG87" s="7">
        <f t="shared" si="62"/>
        <v>0</v>
      </c>
      <c r="EH87" s="7">
        <f t="shared" si="62"/>
        <v>0</v>
      </c>
      <c r="EI87" s="7">
        <f t="shared" si="62"/>
        <v>0</v>
      </c>
      <c r="EJ87" s="7">
        <f t="shared" si="62"/>
        <v>0</v>
      </c>
      <c r="EK87" s="7">
        <f t="shared" si="62"/>
        <v>0</v>
      </c>
      <c r="EL87" s="7">
        <f t="shared" si="62"/>
        <v>0</v>
      </c>
      <c r="EM87" s="7">
        <f t="shared" si="62"/>
        <v>0</v>
      </c>
      <c r="EN87" s="7">
        <f t="shared" si="62"/>
        <v>0</v>
      </c>
      <c r="EO87" s="7">
        <f t="shared" si="62"/>
        <v>0</v>
      </c>
      <c r="EP87" s="7">
        <f t="shared" si="62"/>
        <v>0</v>
      </c>
      <c r="EQ87" s="7">
        <f t="shared" si="61"/>
        <v>0</v>
      </c>
      <c r="ER87" s="7">
        <f t="shared" si="61"/>
        <v>0</v>
      </c>
    </row>
    <row r="88" spans="1:148" ht="16.5" customHeight="1" x14ac:dyDescent="0.25">
      <c r="A88" s="7">
        <v>184</v>
      </c>
      <c r="B88" s="11" t="s">
        <v>58</v>
      </c>
      <c r="C88" s="12" t="s">
        <v>57</v>
      </c>
      <c r="D88" s="23" t="s">
        <v>55</v>
      </c>
      <c r="E88" s="11" t="s">
        <v>54</v>
      </c>
      <c r="F88" s="11" t="s">
        <v>1019</v>
      </c>
      <c r="G88" s="11">
        <v>1</v>
      </c>
      <c r="H88" s="11">
        <v>2017</v>
      </c>
      <c r="I88" s="14" t="s">
        <v>922</v>
      </c>
      <c r="J88" s="7" t="str">
        <f t="shared" si="59"/>
        <v>PDF</v>
      </c>
      <c r="K88" s="9" t="s">
        <v>937</v>
      </c>
      <c r="L88" s="7">
        <v>1</v>
      </c>
      <c r="M88" s="37" t="s">
        <v>1266</v>
      </c>
      <c r="N88" s="43" t="s">
        <v>1267</v>
      </c>
      <c r="O88" s="9"/>
      <c r="P88" s="37" t="s">
        <v>1268</v>
      </c>
      <c r="Q88" s="7">
        <v>1</v>
      </c>
      <c r="R88" s="5">
        <f t="shared" si="46"/>
        <v>0</v>
      </c>
      <c r="S88" s="7">
        <f t="shared" si="47"/>
        <v>0</v>
      </c>
      <c r="T88" s="7">
        <f t="shared" ref="T88:CE91" si="63">COUNTIF($N88,"*"&amp;TRIM(T$1)&amp;"*")</f>
        <v>0</v>
      </c>
      <c r="U88" s="7">
        <f t="shared" si="63"/>
        <v>0</v>
      </c>
      <c r="V88" s="7">
        <f t="shared" si="63"/>
        <v>0</v>
      </c>
      <c r="W88" s="7">
        <f t="shared" si="63"/>
        <v>0</v>
      </c>
      <c r="X88" s="7">
        <f t="shared" si="63"/>
        <v>0</v>
      </c>
      <c r="Y88" s="7">
        <f t="shared" si="63"/>
        <v>0</v>
      </c>
      <c r="Z88" s="7">
        <f t="shared" si="63"/>
        <v>0</v>
      </c>
      <c r="AA88" s="7">
        <f t="shared" si="63"/>
        <v>0</v>
      </c>
      <c r="AB88" s="7">
        <f t="shared" si="63"/>
        <v>0</v>
      </c>
      <c r="AC88" s="7">
        <f t="shared" si="63"/>
        <v>0</v>
      </c>
      <c r="AD88" s="7">
        <f t="shared" si="63"/>
        <v>0</v>
      </c>
      <c r="AE88" s="7">
        <f t="shared" si="63"/>
        <v>0</v>
      </c>
      <c r="AF88" s="7">
        <f t="shared" si="63"/>
        <v>0</v>
      </c>
      <c r="AG88" s="7">
        <f t="shared" si="63"/>
        <v>0</v>
      </c>
      <c r="AH88" s="7">
        <f t="shared" si="63"/>
        <v>0</v>
      </c>
      <c r="AI88" s="7">
        <f t="shared" si="63"/>
        <v>0</v>
      </c>
      <c r="AJ88" s="7">
        <f t="shared" si="63"/>
        <v>0</v>
      </c>
      <c r="AK88" s="7">
        <f t="shared" si="63"/>
        <v>0</v>
      </c>
      <c r="AL88" s="7">
        <f t="shared" si="63"/>
        <v>0</v>
      </c>
      <c r="AM88" s="7">
        <f t="shared" si="63"/>
        <v>0</v>
      </c>
      <c r="AN88" s="7">
        <f t="shared" si="63"/>
        <v>0</v>
      </c>
      <c r="AO88" s="7">
        <f t="shared" si="63"/>
        <v>0</v>
      </c>
      <c r="AP88" s="7">
        <f t="shared" si="63"/>
        <v>0</v>
      </c>
      <c r="AQ88" s="7">
        <f t="shared" si="63"/>
        <v>0</v>
      </c>
      <c r="AR88" s="7">
        <f t="shared" si="63"/>
        <v>0</v>
      </c>
      <c r="AS88" s="7">
        <f t="shared" si="63"/>
        <v>0</v>
      </c>
      <c r="AT88" s="7">
        <f t="shared" si="63"/>
        <v>0</v>
      </c>
      <c r="AU88" s="7">
        <f t="shared" si="63"/>
        <v>0</v>
      </c>
      <c r="AV88" s="7">
        <f t="shared" si="63"/>
        <v>0</v>
      </c>
      <c r="AW88" s="7">
        <f t="shared" si="63"/>
        <v>0</v>
      </c>
      <c r="AX88" s="7">
        <f t="shared" si="63"/>
        <v>0</v>
      </c>
      <c r="AY88" s="7">
        <f t="shared" si="63"/>
        <v>0</v>
      </c>
      <c r="AZ88" s="7">
        <f t="shared" si="63"/>
        <v>0</v>
      </c>
      <c r="BA88" s="7">
        <f t="shared" si="63"/>
        <v>0</v>
      </c>
      <c r="BB88" s="7">
        <f t="shared" si="63"/>
        <v>0</v>
      </c>
      <c r="BC88" s="7">
        <f t="shared" si="63"/>
        <v>0</v>
      </c>
      <c r="BD88" s="7">
        <f t="shared" si="63"/>
        <v>0</v>
      </c>
      <c r="BE88" s="7">
        <f t="shared" si="63"/>
        <v>0</v>
      </c>
      <c r="BF88" s="7">
        <f t="shared" si="63"/>
        <v>0</v>
      </c>
      <c r="BG88" s="7">
        <f t="shared" si="63"/>
        <v>0</v>
      </c>
      <c r="BH88" s="7">
        <f t="shared" si="63"/>
        <v>0</v>
      </c>
      <c r="BI88" s="7">
        <f t="shared" si="63"/>
        <v>0</v>
      </c>
      <c r="BJ88" s="7">
        <f t="shared" si="63"/>
        <v>0</v>
      </c>
      <c r="BK88" s="7">
        <f t="shared" si="63"/>
        <v>0</v>
      </c>
      <c r="BL88" s="7">
        <f t="shared" si="63"/>
        <v>0</v>
      </c>
      <c r="BM88" s="7">
        <f t="shared" si="63"/>
        <v>0</v>
      </c>
      <c r="BN88" s="7">
        <f t="shared" si="63"/>
        <v>0</v>
      </c>
      <c r="BO88" s="7">
        <f t="shared" si="63"/>
        <v>0</v>
      </c>
      <c r="BP88" s="7">
        <f t="shared" si="63"/>
        <v>0</v>
      </c>
      <c r="BQ88" s="7">
        <f t="shared" si="63"/>
        <v>0</v>
      </c>
      <c r="BR88" s="7">
        <f t="shared" si="63"/>
        <v>0</v>
      </c>
      <c r="BS88" s="7">
        <f t="shared" si="63"/>
        <v>0</v>
      </c>
      <c r="BT88" s="7">
        <f t="shared" si="63"/>
        <v>0</v>
      </c>
      <c r="BU88" s="7">
        <f t="shared" si="63"/>
        <v>0</v>
      </c>
      <c r="BV88" s="7">
        <f t="shared" si="63"/>
        <v>0</v>
      </c>
      <c r="BW88" s="7">
        <f t="shared" si="63"/>
        <v>0</v>
      </c>
      <c r="BX88" s="7">
        <f t="shared" si="63"/>
        <v>0</v>
      </c>
      <c r="BY88" s="7">
        <f t="shared" si="63"/>
        <v>0</v>
      </c>
      <c r="BZ88" s="7">
        <f t="shared" si="63"/>
        <v>0</v>
      </c>
      <c r="CA88" s="7">
        <f t="shared" si="63"/>
        <v>0</v>
      </c>
      <c r="CB88" s="7">
        <f t="shared" si="63"/>
        <v>0</v>
      </c>
      <c r="CC88" s="7">
        <f t="shared" si="63"/>
        <v>0</v>
      </c>
      <c r="CD88" s="7">
        <f t="shared" si="63"/>
        <v>0</v>
      </c>
      <c r="CE88" s="7">
        <f t="shared" si="63"/>
        <v>0</v>
      </c>
      <c r="CF88" s="7">
        <f t="shared" si="62"/>
        <v>0</v>
      </c>
      <c r="CG88" s="7">
        <f t="shared" si="62"/>
        <v>0</v>
      </c>
      <c r="CH88" s="7">
        <f t="shared" si="62"/>
        <v>0</v>
      </c>
      <c r="CI88" s="7">
        <f t="shared" si="62"/>
        <v>0</v>
      </c>
      <c r="CJ88" s="7">
        <f t="shared" si="62"/>
        <v>0</v>
      </c>
      <c r="CK88" s="7">
        <f t="shared" si="62"/>
        <v>0</v>
      </c>
      <c r="CL88" s="7">
        <f t="shared" si="62"/>
        <v>0</v>
      </c>
      <c r="CM88" s="7">
        <f t="shared" si="62"/>
        <v>0</v>
      </c>
      <c r="CN88" s="7">
        <f t="shared" si="62"/>
        <v>0</v>
      </c>
      <c r="CO88" s="7">
        <f t="shared" si="62"/>
        <v>0</v>
      </c>
      <c r="CP88" s="7">
        <f t="shared" si="62"/>
        <v>0</v>
      </c>
      <c r="CQ88" s="7">
        <f t="shared" si="62"/>
        <v>0</v>
      </c>
      <c r="CR88" s="7">
        <f t="shared" si="62"/>
        <v>0</v>
      </c>
      <c r="CS88" s="7">
        <f t="shared" si="62"/>
        <v>0</v>
      </c>
      <c r="CT88" s="7">
        <f t="shared" si="62"/>
        <v>0</v>
      </c>
      <c r="CU88" s="7">
        <f t="shared" si="62"/>
        <v>0</v>
      </c>
      <c r="CV88" s="7">
        <f t="shared" si="62"/>
        <v>0</v>
      </c>
      <c r="CW88" s="7">
        <f t="shared" si="62"/>
        <v>0</v>
      </c>
      <c r="CX88" s="7">
        <f t="shared" si="62"/>
        <v>0</v>
      </c>
      <c r="CY88" s="7">
        <f t="shared" si="62"/>
        <v>0</v>
      </c>
      <c r="CZ88" s="7">
        <f t="shared" si="62"/>
        <v>0</v>
      </c>
      <c r="DA88" s="7">
        <f t="shared" si="62"/>
        <v>0</v>
      </c>
      <c r="DB88" s="7">
        <f t="shared" si="62"/>
        <v>0</v>
      </c>
      <c r="DC88" s="7">
        <f t="shared" si="62"/>
        <v>0</v>
      </c>
      <c r="DD88" s="7">
        <f t="shared" si="62"/>
        <v>0</v>
      </c>
      <c r="DE88" s="7">
        <f t="shared" si="62"/>
        <v>0</v>
      </c>
      <c r="DF88" s="7">
        <f t="shared" si="62"/>
        <v>0</v>
      </c>
      <c r="DG88" s="7">
        <f t="shared" si="62"/>
        <v>0</v>
      </c>
      <c r="DH88" s="7">
        <f t="shared" si="62"/>
        <v>0</v>
      </c>
      <c r="DI88" s="7">
        <f t="shared" si="62"/>
        <v>0</v>
      </c>
      <c r="DJ88" s="7">
        <f t="shared" si="62"/>
        <v>0</v>
      </c>
      <c r="DK88" s="7">
        <f t="shared" si="62"/>
        <v>0</v>
      </c>
      <c r="DL88" s="7">
        <f t="shared" si="62"/>
        <v>0</v>
      </c>
      <c r="DM88" s="7">
        <f t="shared" si="62"/>
        <v>0</v>
      </c>
      <c r="DN88" s="7">
        <f t="shared" si="62"/>
        <v>0</v>
      </c>
      <c r="DO88" s="7">
        <f t="shared" si="62"/>
        <v>0</v>
      </c>
      <c r="DP88" s="7">
        <f t="shared" si="62"/>
        <v>0</v>
      </c>
      <c r="DQ88" s="7">
        <f t="shared" si="62"/>
        <v>0</v>
      </c>
      <c r="DR88" s="7">
        <f t="shared" si="62"/>
        <v>0</v>
      </c>
      <c r="DS88" s="7">
        <f t="shared" si="62"/>
        <v>0</v>
      </c>
      <c r="DT88" s="7">
        <f t="shared" si="62"/>
        <v>0</v>
      </c>
      <c r="DU88" s="7">
        <f t="shared" si="62"/>
        <v>0</v>
      </c>
      <c r="DV88" s="7">
        <f t="shared" si="62"/>
        <v>0</v>
      </c>
      <c r="DW88" s="7">
        <f t="shared" si="62"/>
        <v>0</v>
      </c>
      <c r="DX88" s="7">
        <f t="shared" si="62"/>
        <v>0</v>
      </c>
      <c r="DY88" s="7">
        <f t="shared" si="62"/>
        <v>0</v>
      </c>
      <c r="DZ88" s="7">
        <f t="shared" si="62"/>
        <v>0</v>
      </c>
      <c r="EA88" s="7">
        <f t="shared" si="62"/>
        <v>0</v>
      </c>
      <c r="EB88" s="7">
        <f t="shared" si="62"/>
        <v>0</v>
      </c>
      <c r="EC88" s="7">
        <f t="shared" si="62"/>
        <v>0</v>
      </c>
      <c r="ED88" s="7">
        <f t="shared" si="62"/>
        <v>0</v>
      </c>
      <c r="EE88" s="7">
        <f t="shared" si="62"/>
        <v>0</v>
      </c>
      <c r="EF88" s="7">
        <f t="shared" si="62"/>
        <v>0</v>
      </c>
      <c r="EG88" s="7">
        <f t="shared" si="62"/>
        <v>0</v>
      </c>
      <c r="EH88" s="7">
        <f t="shared" si="62"/>
        <v>0</v>
      </c>
      <c r="EI88" s="7">
        <f t="shared" si="62"/>
        <v>0</v>
      </c>
      <c r="EJ88" s="7">
        <f t="shared" si="62"/>
        <v>0</v>
      </c>
      <c r="EK88" s="7">
        <f t="shared" si="62"/>
        <v>0</v>
      </c>
      <c r="EL88" s="7">
        <f t="shared" si="62"/>
        <v>0</v>
      </c>
      <c r="EM88" s="7">
        <f t="shared" si="62"/>
        <v>0</v>
      </c>
      <c r="EN88" s="7">
        <f t="shared" si="62"/>
        <v>0</v>
      </c>
      <c r="EO88" s="7">
        <f t="shared" si="62"/>
        <v>0</v>
      </c>
      <c r="EP88" s="7">
        <f t="shared" si="62"/>
        <v>0</v>
      </c>
      <c r="EQ88" s="7">
        <f t="shared" si="61"/>
        <v>0</v>
      </c>
      <c r="ER88" s="7">
        <f t="shared" si="61"/>
        <v>0</v>
      </c>
    </row>
    <row r="89" spans="1:148" ht="16.5" customHeight="1" x14ac:dyDescent="0.25">
      <c r="A89" s="7">
        <v>35</v>
      </c>
      <c r="B89" s="11" t="s">
        <v>638</v>
      </c>
      <c r="C89" s="12" t="s">
        <v>637</v>
      </c>
      <c r="D89" s="23" t="s">
        <v>636</v>
      </c>
      <c r="E89" s="11" t="s">
        <v>635</v>
      </c>
      <c r="F89" s="11" t="s">
        <v>979</v>
      </c>
      <c r="G89" s="11">
        <v>1</v>
      </c>
      <c r="H89" s="11">
        <v>2024</v>
      </c>
      <c r="I89" s="14" t="s">
        <v>822</v>
      </c>
      <c r="J89" s="7" t="str">
        <f t="shared" si="59"/>
        <v>PDF</v>
      </c>
      <c r="K89" s="9" t="s">
        <v>936</v>
      </c>
      <c r="L89" s="7">
        <v>1</v>
      </c>
      <c r="M89" s="36" t="s">
        <v>942</v>
      </c>
      <c r="N89" s="44" t="s">
        <v>943</v>
      </c>
      <c r="O89" s="36" t="s">
        <v>1109</v>
      </c>
      <c r="P89" s="36" t="s">
        <v>1117</v>
      </c>
      <c r="Q89" s="8">
        <v>1</v>
      </c>
      <c r="R89" s="5">
        <f t="shared" si="46"/>
        <v>0</v>
      </c>
      <c r="S89" s="7">
        <f t="shared" si="47"/>
        <v>0</v>
      </c>
      <c r="T89" s="7">
        <f t="shared" si="63"/>
        <v>0</v>
      </c>
      <c r="U89" s="7">
        <f t="shared" si="63"/>
        <v>0</v>
      </c>
      <c r="V89" s="7">
        <f t="shared" si="63"/>
        <v>0</v>
      </c>
      <c r="W89" s="7">
        <f t="shared" si="63"/>
        <v>0</v>
      </c>
      <c r="X89" s="7">
        <f t="shared" si="63"/>
        <v>0</v>
      </c>
      <c r="Y89" s="7">
        <f t="shared" si="63"/>
        <v>0</v>
      </c>
      <c r="Z89" s="7">
        <f t="shared" si="63"/>
        <v>0</v>
      </c>
      <c r="AA89" s="7">
        <f t="shared" si="63"/>
        <v>0</v>
      </c>
      <c r="AB89" s="7">
        <f t="shared" si="63"/>
        <v>0</v>
      </c>
      <c r="AC89" s="7">
        <f t="shared" si="63"/>
        <v>0</v>
      </c>
      <c r="AD89" s="7">
        <f t="shared" si="63"/>
        <v>0</v>
      </c>
      <c r="AE89" s="7">
        <f t="shared" si="63"/>
        <v>0</v>
      </c>
      <c r="AF89" s="7">
        <f t="shared" si="63"/>
        <v>0</v>
      </c>
      <c r="AG89" s="7">
        <f t="shared" si="63"/>
        <v>0</v>
      </c>
      <c r="AH89" s="7">
        <f t="shared" si="63"/>
        <v>0</v>
      </c>
      <c r="AI89" s="7">
        <f t="shared" si="63"/>
        <v>0</v>
      </c>
      <c r="AJ89" s="7">
        <f t="shared" si="63"/>
        <v>0</v>
      </c>
      <c r="AK89" s="7">
        <f t="shared" si="63"/>
        <v>0</v>
      </c>
      <c r="AL89" s="7">
        <f t="shared" si="63"/>
        <v>0</v>
      </c>
      <c r="AM89" s="7">
        <f t="shared" si="63"/>
        <v>0</v>
      </c>
      <c r="AN89" s="7">
        <f t="shared" si="63"/>
        <v>0</v>
      </c>
      <c r="AO89" s="7">
        <f t="shared" si="63"/>
        <v>0</v>
      </c>
      <c r="AP89" s="7">
        <f t="shared" si="63"/>
        <v>0</v>
      </c>
      <c r="AQ89" s="7">
        <f t="shared" si="63"/>
        <v>0</v>
      </c>
      <c r="AR89" s="7">
        <f t="shared" si="63"/>
        <v>0</v>
      </c>
      <c r="AS89" s="7">
        <f t="shared" si="63"/>
        <v>0</v>
      </c>
      <c r="AT89" s="7">
        <f t="shared" si="63"/>
        <v>0</v>
      </c>
      <c r="AU89" s="7">
        <f t="shared" si="63"/>
        <v>0</v>
      </c>
      <c r="AV89" s="7">
        <f t="shared" si="63"/>
        <v>0</v>
      </c>
      <c r="AW89" s="7">
        <f t="shared" si="63"/>
        <v>0</v>
      </c>
      <c r="AX89" s="7">
        <f t="shared" si="63"/>
        <v>0</v>
      </c>
      <c r="AY89" s="7">
        <f t="shared" si="63"/>
        <v>0</v>
      </c>
      <c r="AZ89" s="7">
        <f t="shared" si="63"/>
        <v>0</v>
      </c>
      <c r="BA89" s="7">
        <f t="shared" si="63"/>
        <v>0</v>
      </c>
      <c r="BB89" s="7">
        <f t="shared" si="63"/>
        <v>0</v>
      </c>
      <c r="BC89" s="7">
        <f t="shared" si="63"/>
        <v>0</v>
      </c>
      <c r="BD89" s="7">
        <f t="shared" si="63"/>
        <v>0</v>
      </c>
      <c r="BE89" s="7">
        <f t="shared" si="63"/>
        <v>0</v>
      </c>
      <c r="BF89" s="7">
        <f t="shared" si="63"/>
        <v>0</v>
      </c>
      <c r="BG89" s="7">
        <f t="shared" si="63"/>
        <v>0</v>
      </c>
      <c r="BH89" s="7">
        <f t="shared" si="63"/>
        <v>0</v>
      </c>
      <c r="BI89" s="7">
        <f t="shared" si="63"/>
        <v>0</v>
      </c>
      <c r="BJ89" s="7">
        <f t="shared" si="63"/>
        <v>0</v>
      </c>
      <c r="BK89" s="7">
        <f t="shared" si="63"/>
        <v>0</v>
      </c>
      <c r="BL89" s="7">
        <f t="shared" si="63"/>
        <v>0</v>
      </c>
      <c r="BM89" s="7">
        <f t="shared" si="63"/>
        <v>0</v>
      </c>
      <c r="BN89" s="7">
        <f t="shared" si="63"/>
        <v>0</v>
      </c>
      <c r="BO89" s="7">
        <f t="shared" si="63"/>
        <v>0</v>
      </c>
      <c r="BP89" s="7">
        <f t="shared" si="63"/>
        <v>0</v>
      </c>
      <c r="BQ89" s="7">
        <f t="shared" si="63"/>
        <v>0</v>
      </c>
      <c r="BR89" s="7">
        <f t="shared" si="63"/>
        <v>0</v>
      </c>
      <c r="BS89" s="7">
        <f t="shared" si="63"/>
        <v>0</v>
      </c>
      <c r="BT89" s="7">
        <f t="shared" si="63"/>
        <v>0</v>
      </c>
      <c r="BU89" s="7">
        <f t="shared" si="63"/>
        <v>0</v>
      </c>
      <c r="BV89" s="7">
        <f t="shared" si="63"/>
        <v>0</v>
      </c>
      <c r="BW89" s="7">
        <f t="shared" si="63"/>
        <v>0</v>
      </c>
      <c r="BX89" s="7">
        <f t="shared" si="63"/>
        <v>0</v>
      </c>
      <c r="BY89" s="7">
        <f t="shared" si="63"/>
        <v>0</v>
      </c>
      <c r="BZ89" s="7">
        <f t="shared" si="63"/>
        <v>0</v>
      </c>
      <c r="CA89" s="7">
        <f t="shared" si="63"/>
        <v>0</v>
      </c>
      <c r="CB89" s="7">
        <f t="shared" si="63"/>
        <v>0</v>
      </c>
      <c r="CC89" s="7">
        <f t="shared" si="63"/>
        <v>0</v>
      </c>
      <c r="CD89" s="7">
        <f t="shared" si="63"/>
        <v>0</v>
      </c>
      <c r="CE89" s="7">
        <f t="shared" si="63"/>
        <v>0</v>
      </c>
      <c r="CF89" s="7">
        <f t="shared" si="62"/>
        <v>0</v>
      </c>
      <c r="CG89" s="7">
        <f t="shared" si="62"/>
        <v>0</v>
      </c>
      <c r="CH89" s="7">
        <f t="shared" si="62"/>
        <v>0</v>
      </c>
      <c r="CI89" s="7">
        <f t="shared" si="62"/>
        <v>0</v>
      </c>
      <c r="CJ89" s="7">
        <f t="shared" si="62"/>
        <v>0</v>
      </c>
      <c r="CK89" s="7">
        <f t="shared" si="62"/>
        <v>0</v>
      </c>
      <c r="CL89" s="7">
        <f t="shared" si="62"/>
        <v>0</v>
      </c>
      <c r="CM89" s="7">
        <f t="shared" si="62"/>
        <v>0</v>
      </c>
      <c r="CN89" s="7">
        <f t="shared" si="62"/>
        <v>0</v>
      </c>
      <c r="CO89" s="7">
        <f t="shared" si="62"/>
        <v>0</v>
      </c>
      <c r="CP89" s="7">
        <f t="shared" si="62"/>
        <v>0</v>
      </c>
      <c r="CQ89" s="7">
        <f t="shared" si="62"/>
        <v>0</v>
      </c>
      <c r="CR89" s="7">
        <f t="shared" si="62"/>
        <v>0</v>
      </c>
      <c r="CS89" s="7">
        <f t="shared" si="62"/>
        <v>0</v>
      </c>
      <c r="CT89" s="7">
        <f t="shared" si="62"/>
        <v>0</v>
      </c>
      <c r="CU89" s="7">
        <f t="shared" si="62"/>
        <v>0</v>
      </c>
      <c r="CV89" s="7">
        <f t="shared" si="62"/>
        <v>0</v>
      </c>
      <c r="CW89" s="7">
        <f t="shared" si="62"/>
        <v>0</v>
      </c>
      <c r="CX89" s="7">
        <f t="shared" si="62"/>
        <v>0</v>
      </c>
      <c r="CY89" s="7">
        <f t="shared" si="62"/>
        <v>0</v>
      </c>
      <c r="CZ89" s="7">
        <f t="shared" si="62"/>
        <v>0</v>
      </c>
      <c r="DA89" s="7">
        <f t="shared" si="62"/>
        <v>0</v>
      </c>
      <c r="DB89" s="7">
        <f t="shared" si="62"/>
        <v>0</v>
      </c>
      <c r="DC89" s="7">
        <f t="shared" si="62"/>
        <v>0</v>
      </c>
      <c r="DD89" s="7">
        <f t="shared" si="62"/>
        <v>0</v>
      </c>
      <c r="DE89" s="7">
        <f t="shared" si="62"/>
        <v>0</v>
      </c>
      <c r="DF89" s="7">
        <f t="shared" si="62"/>
        <v>0</v>
      </c>
      <c r="DG89" s="7">
        <f t="shared" si="62"/>
        <v>0</v>
      </c>
      <c r="DH89" s="7">
        <f t="shared" si="62"/>
        <v>0</v>
      </c>
      <c r="DI89" s="7">
        <f t="shared" si="62"/>
        <v>0</v>
      </c>
      <c r="DJ89" s="7">
        <f t="shared" si="62"/>
        <v>0</v>
      </c>
      <c r="DK89" s="7">
        <f t="shared" si="62"/>
        <v>0</v>
      </c>
      <c r="DL89" s="7">
        <f t="shared" si="62"/>
        <v>0</v>
      </c>
      <c r="DM89" s="7">
        <f t="shared" si="62"/>
        <v>0</v>
      </c>
      <c r="DN89" s="7">
        <f t="shared" si="62"/>
        <v>0</v>
      </c>
      <c r="DO89" s="7">
        <f t="shared" si="62"/>
        <v>0</v>
      </c>
      <c r="DP89" s="7">
        <f t="shared" si="62"/>
        <v>0</v>
      </c>
      <c r="DQ89" s="7">
        <f t="shared" si="62"/>
        <v>0</v>
      </c>
      <c r="DR89" s="7">
        <f t="shared" si="62"/>
        <v>0</v>
      </c>
      <c r="DS89" s="7">
        <f t="shared" si="62"/>
        <v>0</v>
      </c>
      <c r="DT89" s="7">
        <f t="shared" si="62"/>
        <v>0</v>
      </c>
      <c r="DU89" s="7">
        <f t="shared" si="62"/>
        <v>0</v>
      </c>
      <c r="DV89" s="7">
        <f t="shared" si="62"/>
        <v>0</v>
      </c>
      <c r="DW89" s="7">
        <f t="shared" si="62"/>
        <v>0</v>
      </c>
      <c r="DX89" s="7">
        <f t="shared" si="62"/>
        <v>0</v>
      </c>
      <c r="DY89" s="7">
        <f t="shared" si="62"/>
        <v>0</v>
      </c>
      <c r="DZ89" s="7">
        <f t="shared" si="62"/>
        <v>0</v>
      </c>
      <c r="EA89" s="7">
        <f t="shared" si="62"/>
        <v>0</v>
      </c>
      <c r="EB89" s="7">
        <f t="shared" si="62"/>
        <v>0</v>
      </c>
      <c r="EC89" s="7">
        <f t="shared" si="62"/>
        <v>0</v>
      </c>
      <c r="ED89" s="7">
        <f t="shared" si="62"/>
        <v>0</v>
      </c>
      <c r="EE89" s="7">
        <f t="shared" si="62"/>
        <v>0</v>
      </c>
      <c r="EF89" s="7">
        <f t="shared" si="62"/>
        <v>0</v>
      </c>
      <c r="EG89" s="7">
        <f t="shared" si="62"/>
        <v>0</v>
      </c>
      <c r="EH89" s="7">
        <f t="shared" si="62"/>
        <v>0</v>
      </c>
      <c r="EI89" s="7">
        <f t="shared" si="62"/>
        <v>0</v>
      </c>
      <c r="EJ89" s="7">
        <f t="shared" si="62"/>
        <v>0</v>
      </c>
      <c r="EK89" s="7">
        <f t="shared" si="62"/>
        <v>0</v>
      </c>
      <c r="EL89" s="7">
        <f t="shared" si="62"/>
        <v>0</v>
      </c>
      <c r="EM89" s="7">
        <f t="shared" si="62"/>
        <v>0</v>
      </c>
      <c r="EN89" s="7">
        <f t="shared" si="62"/>
        <v>0</v>
      </c>
      <c r="EO89" s="7">
        <f t="shared" si="62"/>
        <v>0</v>
      </c>
      <c r="EP89" s="7">
        <f t="shared" si="62"/>
        <v>0</v>
      </c>
      <c r="EQ89" s="7">
        <f t="shared" si="61"/>
        <v>0</v>
      </c>
      <c r="ER89" s="7">
        <f t="shared" si="61"/>
        <v>0</v>
      </c>
    </row>
    <row r="90" spans="1:148" ht="22.5" customHeight="1" x14ac:dyDescent="0.25">
      <c r="A90" s="7">
        <v>168</v>
      </c>
      <c r="B90" s="11" t="s">
        <v>119</v>
      </c>
      <c r="C90" s="12" t="s">
        <v>118</v>
      </c>
      <c r="D90" s="23" t="s">
        <v>117</v>
      </c>
      <c r="E90" s="11" t="s">
        <v>116</v>
      </c>
      <c r="F90" s="11" t="s">
        <v>1011</v>
      </c>
      <c r="G90" s="11">
        <v>1</v>
      </c>
      <c r="H90" s="11">
        <v>2019</v>
      </c>
      <c r="I90" s="14" t="s">
        <v>913</v>
      </c>
      <c r="J90" s="7" t="str">
        <f t="shared" si="59"/>
        <v>PDF</v>
      </c>
      <c r="K90" s="9" t="s">
        <v>937</v>
      </c>
      <c r="L90" s="7">
        <v>1</v>
      </c>
      <c r="M90" s="37" t="s">
        <v>1234</v>
      </c>
      <c r="N90" s="43" t="s">
        <v>1700</v>
      </c>
      <c r="O90" s="37" t="s">
        <v>1235</v>
      </c>
      <c r="P90" s="37" t="s">
        <v>1236</v>
      </c>
      <c r="Q90">
        <v>1</v>
      </c>
      <c r="R90" s="5">
        <f t="shared" si="46"/>
        <v>0</v>
      </c>
      <c r="S90" s="7">
        <f t="shared" si="47"/>
        <v>0</v>
      </c>
      <c r="T90" s="7">
        <f t="shared" si="63"/>
        <v>0</v>
      </c>
      <c r="U90" s="7">
        <f t="shared" si="63"/>
        <v>0</v>
      </c>
      <c r="V90" s="7">
        <f t="shared" si="63"/>
        <v>0</v>
      </c>
      <c r="W90" s="7">
        <f t="shared" si="63"/>
        <v>0</v>
      </c>
      <c r="X90" s="7">
        <f t="shared" si="63"/>
        <v>0</v>
      </c>
      <c r="Y90" s="7">
        <f t="shared" si="63"/>
        <v>0</v>
      </c>
      <c r="Z90" s="7">
        <f t="shared" si="63"/>
        <v>0</v>
      </c>
      <c r="AA90" s="7">
        <f t="shared" si="63"/>
        <v>0</v>
      </c>
      <c r="AB90" s="7">
        <f t="shared" si="63"/>
        <v>0</v>
      </c>
      <c r="AC90" s="7">
        <f t="shared" si="63"/>
        <v>0</v>
      </c>
      <c r="AD90" s="7">
        <f t="shared" si="63"/>
        <v>0</v>
      </c>
      <c r="AE90" s="7">
        <f t="shared" si="63"/>
        <v>0</v>
      </c>
      <c r="AF90" s="7">
        <f t="shared" si="63"/>
        <v>0</v>
      </c>
      <c r="AG90" s="7">
        <f t="shared" si="63"/>
        <v>0</v>
      </c>
      <c r="AH90" s="7">
        <f t="shared" si="63"/>
        <v>0</v>
      </c>
      <c r="AI90" s="7">
        <f t="shared" si="63"/>
        <v>0</v>
      </c>
      <c r="AJ90" s="7">
        <f t="shared" si="63"/>
        <v>0</v>
      </c>
      <c r="AK90" s="7">
        <f t="shared" si="63"/>
        <v>0</v>
      </c>
      <c r="AL90" s="7">
        <f t="shared" si="63"/>
        <v>0</v>
      </c>
      <c r="AM90" s="7">
        <f t="shared" si="63"/>
        <v>0</v>
      </c>
      <c r="AN90" s="7">
        <f t="shared" si="63"/>
        <v>0</v>
      </c>
      <c r="AO90" s="7">
        <f t="shared" si="63"/>
        <v>0</v>
      </c>
      <c r="AP90" s="7">
        <f t="shared" si="63"/>
        <v>0</v>
      </c>
      <c r="AQ90" s="7">
        <f t="shared" si="63"/>
        <v>0</v>
      </c>
      <c r="AR90" s="7">
        <f t="shared" si="63"/>
        <v>0</v>
      </c>
      <c r="AS90" s="7">
        <f t="shared" si="63"/>
        <v>0</v>
      </c>
      <c r="AT90" s="7">
        <f t="shared" si="63"/>
        <v>0</v>
      </c>
      <c r="AU90" s="7">
        <f t="shared" si="63"/>
        <v>0</v>
      </c>
      <c r="AV90" s="7">
        <f t="shared" si="63"/>
        <v>0</v>
      </c>
      <c r="AW90" s="7">
        <f t="shared" si="63"/>
        <v>0</v>
      </c>
      <c r="AX90" s="7">
        <f t="shared" si="63"/>
        <v>0</v>
      </c>
      <c r="AY90" s="7">
        <f t="shared" si="63"/>
        <v>0</v>
      </c>
      <c r="AZ90" s="7">
        <f t="shared" si="63"/>
        <v>0</v>
      </c>
      <c r="BA90" s="7">
        <f t="shared" si="63"/>
        <v>0</v>
      </c>
      <c r="BB90" s="7">
        <f t="shared" si="63"/>
        <v>0</v>
      </c>
      <c r="BC90" s="7">
        <f t="shared" si="63"/>
        <v>0</v>
      </c>
      <c r="BD90" s="7">
        <f t="shared" si="63"/>
        <v>0</v>
      </c>
      <c r="BE90" s="7">
        <f t="shared" si="63"/>
        <v>0</v>
      </c>
      <c r="BF90" s="7">
        <f t="shared" si="63"/>
        <v>0</v>
      </c>
      <c r="BG90" s="7">
        <f t="shared" si="63"/>
        <v>0</v>
      </c>
      <c r="BH90" s="7">
        <f t="shared" si="63"/>
        <v>0</v>
      </c>
      <c r="BI90" s="7">
        <f t="shared" si="63"/>
        <v>0</v>
      </c>
      <c r="BJ90" s="7">
        <f t="shared" si="63"/>
        <v>0</v>
      </c>
      <c r="BK90" s="7">
        <f t="shared" si="63"/>
        <v>0</v>
      </c>
      <c r="BL90" s="7">
        <f t="shared" si="63"/>
        <v>0</v>
      </c>
      <c r="BM90" s="7">
        <f t="shared" si="63"/>
        <v>0</v>
      </c>
      <c r="BN90" s="7">
        <f t="shared" si="63"/>
        <v>0</v>
      </c>
      <c r="BO90" s="7">
        <f t="shared" si="63"/>
        <v>0</v>
      </c>
      <c r="BP90" s="7">
        <f t="shared" si="63"/>
        <v>0</v>
      </c>
      <c r="BQ90" s="7">
        <f t="shared" si="63"/>
        <v>0</v>
      </c>
      <c r="BR90" s="7">
        <f t="shared" si="63"/>
        <v>0</v>
      </c>
      <c r="BS90" s="7">
        <f t="shared" si="63"/>
        <v>0</v>
      </c>
      <c r="BT90" s="7">
        <f t="shared" si="63"/>
        <v>0</v>
      </c>
      <c r="BU90" s="7">
        <f t="shared" si="63"/>
        <v>0</v>
      </c>
      <c r="BV90" s="7">
        <f t="shared" si="63"/>
        <v>0</v>
      </c>
      <c r="BW90" s="7">
        <f t="shared" si="63"/>
        <v>0</v>
      </c>
      <c r="BX90" s="7">
        <f t="shared" si="63"/>
        <v>0</v>
      </c>
      <c r="BY90" s="7">
        <f t="shared" si="63"/>
        <v>0</v>
      </c>
      <c r="BZ90" s="7">
        <f t="shared" si="63"/>
        <v>0</v>
      </c>
      <c r="CA90" s="7">
        <f t="shared" si="63"/>
        <v>0</v>
      </c>
      <c r="CB90" s="7">
        <f t="shared" si="63"/>
        <v>0</v>
      </c>
      <c r="CC90" s="7">
        <f t="shared" si="63"/>
        <v>0</v>
      </c>
      <c r="CD90" s="7">
        <f t="shared" si="63"/>
        <v>0</v>
      </c>
      <c r="CE90" s="7">
        <f t="shared" si="63"/>
        <v>0</v>
      </c>
      <c r="CF90" s="7">
        <f t="shared" si="62"/>
        <v>0</v>
      </c>
      <c r="CG90" s="7">
        <f t="shared" si="62"/>
        <v>0</v>
      </c>
      <c r="CH90" s="7">
        <f t="shared" si="62"/>
        <v>0</v>
      </c>
      <c r="CI90" s="7">
        <f t="shared" si="62"/>
        <v>0</v>
      </c>
      <c r="CJ90" s="7">
        <f t="shared" si="62"/>
        <v>0</v>
      </c>
      <c r="CK90" s="7">
        <f t="shared" si="62"/>
        <v>0</v>
      </c>
      <c r="CL90" s="7">
        <f t="shared" si="62"/>
        <v>0</v>
      </c>
      <c r="CM90" s="7">
        <f t="shared" si="62"/>
        <v>0</v>
      </c>
      <c r="CN90" s="7">
        <f t="shared" si="62"/>
        <v>0</v>
      </c>
      <c r="CO90" s="7">
        <f t="shared" si="62"/>
        <v>0</v>
      </c>
      <c r="CP90" s="7">
        <f t="shared" si="62"/>
        <v>0</v>
      </c>
      <c r="CQ90" s="7">
        <f t="shared" si="62"/>
        <v>0</v>
      </c>
      <c r="CR90" s="7">
        <f t="shared" si="62"/>
        <v>0</v>
      </c>
      <c r="CS90" s="7">
        <f t="shared" si="62"/>
        <v>0</v>
      </c>
      <c r="CT90" s="7">
        <f t="shared" si="62"/>
        <v>0</v>
      </c>
      <c r="CU90" s="7">
        <f t="shared" si="62"/>
        <v>0</v>
      </c>
      <c r="CV90" s="7">
        <f t="shared" si="62"/>
        <v>0</v>
      </c>
      <c r="CW90" s="7">
        <f t="shared" si="62"/>
        <v>0</v>
      </c>
      <c r="CX90" s="7">
        <f t="shared" si="62"/>
        <v>0</v>
      </c>
      <c r="CY90" s="7">
        <f t="shared" si="62"/>
        <v>0</v>
      </c>
      <c r="CZ90" s="7">
        <f t="shared" si="62"/>
        <v>0</v>
      </c>
      <c r="DA90" s="7">
        <f t="shared" si="62"/>
        <v>0</v>
      </c>
      <c r="DB90" s="7">
        <f t="shared" si="62"/>
        <v>0</v>
      </c>
      <c r="DC90" s="7">
        <f t="shared" si="62"/>
        <v>0</v>
      </c>
      <c r="DD90" s="7">
        <f t="shared" si="62"/>
        <v>0</v>
      </c>
      <c r="DE90" s="7">
        <f t="shared" si="62"/>
        <v>0</v>
      </c>
      <c r="DF90" s="7">
        <f t="shared" si="62"/>
        <v>0</v>
      </c>
      <c r="DG90" s="7">
        <f t="shared" si="62"/>
        <v>0</v>
      </c>
      <c r="DH90" s="7">
        <f t="shared" si="62"/>
        <v>0</v>
      </c>
      <c r="DI90" s="7">
        <f t="shared" si="62"/>
        <v>0</v>
      </c>
      <c r="DJ90" s="7">
        <f t="shared" si="62"/>
        <v>0</v>
      </c>
      <c r="DK90" s="7">
        <f t="shared" si="62"/>
        <v>0</v>
      </c>
      <c r="DL90" s="7">
        <f t="shared" si="62"/>
        <v>0</v>
      </c>
      <c r="DM90" s="7">
        <f t="shared" si="62"/>
        <v>0</v>
      </c>
      <c r="DN90" s="7">
        <f t="shared" si="62"/>
        <v>0</v>
      </c>
      <c r="DO90" s="7">
        <f t="shared" si="62"/>
        <v>0</v>
      </c>
      <c r="DP90" s="7">
        <f t="shared" si="62"/>
        <v>0</v>
      </c>
      <c r="DQ90" s="7">
        <f t="shared" si="62"/>
        <v>0</v>
      </c>
      <c r="DR90" s="7">
        <f t="shared" si="62"/>
        <v>0</v>
      </c>
      <c r="DS90" s="7">
        <f t="shared" si="62"/>
        <v>0</v>
      </c>
      <c r="DT90" s="7">
        <f t="shared" si="62"/>
        <v>0</v>
      </c>
      <c r="DU90" s="7">
        <f t="shared" si="62"/>
        <v>0</v>
      </c>
      <c r="DV90" s="7">
        <f t="shared" si="62"/>
        <v>0</v>
      </c>
      <c r="DW90" s="7">
        <f t="shared" si="62"/>
        <v>0</v>
      </c>
      <c r="DX90" s="7">
        <f t="shared" si="62"/>
        <v>0</v>
      </c>
      <c r="DY90" s="7">
        <f t="shared" si="62"/>
        <v>0</v>
      </c>
      <c r="DZ90" s="7">
        <f t="shared" si="62"/>
        <v>0</v>
      </c>
      <c r="EA90" s="7">
        <f t="shared" si="62"/>
        <v>0</v>
      </c>
      <c r="EB90" s="7">
        <f t="shared" si="62"/>
        <v>0</v>
      </c>
      <c r="EC90" s="7">
        <f t="shared" si="62"/>
        <v>0</v>
      </c>
      <c r="ED90" s="7">
        <f t="shared" si="62"/>
        <v>0</v>
      </c>
      <c r="EE90" s="7">
        <f t="shared" si="62"/>
        <v>0</v>
      </c>
      <c r="EF90" s="7">
        <f t="shared" si="62"/>
        <v>0</v>
      </c>
      <c r="EG90" s="7">
        <f t="shared" si="62"/>
        <v>0</v>
      </c>
      <c r="EH90" s="7">
        <f t="shared" si="62"/>
        <v>0</v>
      </c>
      <c r="EI90" s="7">
        <f t="shared" si="62"/>
        <v>0</v>
      </c>
      <c r="EJ90" s="7">
        <f t="shared" si="62"/>
        <v>0</v>
      </c>
      <c r="EK90" s="7">
        <f t="shared" si="62"/>
        <v>0</v>
      </c>
      <c r="EL90" s="7">
        <f t="shared" si="62"/>
        <v>0</v>
      </c>
      <c r="EM90" s="7">
        <f t="shared" si="62"/>
        <v>0</v>
      </c>
      <c r="EN90" s="7">
        <f t="shared" si="62"/>
        <v>0</v>
      </c>
      <c r="EO90" s="7">
        <f t="shared" si="62"/>
        <v>0</v>
      </c>
      <c r="EP90" s="7">
        <f t="shared" si="62"/>
        <v>0</v>
      </c>
      <c r="EQ90" s="7">
        <f t="shared" si="61"/>
        <v>0</v>
      </c>
      <c r="ER90" s="7">
        <f t="shared" si="61"/>
        <v>0</v>
      </c>
    </row>
    <row r="91" spans="1:148" ht="22.5" customHeight="1" x14ac:dyDescent="0.25">
      <c r="A91" s="7">
        <v>190</v>
      </c>
      <c r="B91" s="11" t="s">
        <v>37</v>
      </c>
      <c r="C91" s="12" t="s">
        <v>36</v>
      </c>
      <c r="D91" s="23" t="s">
        <v>35</v>
      </c>
      <c r="E91" s="11" t="s">
        <v>34</v>
      </c>
      <c r="F91" s="11" t="s">
        <v>1044</v>
      </c>
      <c r="G91" s="11">
        <v>1</v>
      </c>
      <c r="H91" s="11">
        <v>2017</v>
      </c>
      <c r="I91" s="14" t="s">
        <v>924</v>
      </c>
      <c r="J91" s="7" t="str">
        <f t="shared" si="59"/>
        <v>PDF</v>
      </c>
      <c r="K91" s="9" t="s">
        <v>937</v>
      </c>
      <c r="L91" s="7">
        <v>1</v>
      </c>
      <c r="M91" s="37" t="s">
        <v>1273</v>
      </c>
      <c r="N91" s="43"/>
      <c r="O91" s="37" t="s">
        <v>1690</v>
      </c>
      <c r="P91" s="37" t="s">
        <v>1274</v>
      </c>
      <c r="Q91">
        <v>1</v>
      </c>
      <c r="R91" s="5">
        <f t="shared" si="46"/>
        <v>0</v>
      </c>
      <c r="S91" s="7">
        <f t="shared" si="47"/>
        <v>0</v>
      </c>
      <c r="T91" s="7">
        <f t="shared" si="63"/>
        <v>0</v>
      </c>
      <c r="U91" s="7">
        <f t="shared" si="63"/>
        <v>0</v>
      </c>
      <c r="V91" s="7">
        <f t="shared" si="63"/>
        <v>0</v>
      </c>
      <c r="W91" s="7">
        <f t="shared" si="63"/>
        <v>0</v>
      </c>
      <c r="X91" s="7">
        <f t="shared" si="63"/>
        <v>0</v>
      </c>
      <c r="Y91" s="7">
        <f t="shared" si="63"/>
        <v>0</v>
      </c>
      <c r="Z91" s="7">
        <f t="shared" si="63"/>
        <v>0</v>
      </c>
      <c r="AA91" s="7">
        <f t="shared" si="63"/>
        <v>0</v>
      </c>
      <c r="AB91" s="7">
        <f t="shared" si="63"/>
        <v>0</v>
      </c>
      <c r="AC91" s="7">
        <f t="shared" si="63"/>
        <v>0</v>
      </c>
      <c r="AD91" s="7">
        <f t="shared" si="63"/>
        <v>0</v>
      </c>
      <c r="AE91" s="7">
        <f t="shared" si="63"/>
        <v>0</v>
      </c>
      <c r="AF91" s="7">
        <f t="shared" si="63"/>
        <v>0</v>
      </c>
      <c r="AG91" s="7">
        <f t="shared" si="63"/>
        <v>0</v>
      </c>
      <c r="AH91" s="7">
        <f t="shared" si="63"/>
        <v>0</v>
      </c>
      <c r="AI91" s="7">
        <f t="shared" si="63"/>
        <v>0</v>
      </c>
      <c r="AJ91" s="7">
        <f t="shared" si="63"/>
        <v>0</v>
      </c>
      <c r="AK91" s="7">
        <f t="shared" si="63"/>
        <v>0</v>
      </c>
      <c r="AL91" s="7">
        <f t="shared" si="63"/>
        <v>0</v>
      </c>
      <c r="AM91" s="7">
        <f t="shared" si="63"/>
        <v>0</v>
      </c>
      <c r="AN91" s="7">
        <f t="shared" si="63"/>
        <v>0</v>
      </c>
      <c r="AO91" s="7">
        <f t="shared" si="63"/>
        <v>0</v>
      </c>
      <c r="AP91" s="7">
        <f t="shared" si="63"/>
        <v>0</v>
      </c>
      <c r="AQ91" s="7">
        <f t="shared" si="63"/>
        <v>0</v>
      </c>
      <c r="AR91" s="7">
        <f t="shared" si="63"/>
        <v>0</v>
      </c>
      <c r="AS91" s="7">
        <f t="shared" si="63"/>
        <v>0</v>
      </c>
      <c r="AT91" s="7">
        <f t="shared" si="63"/>
        <v>0</v>
      </c>
      <c r="AU91" s="7">
        <f t="shared" si="63"/>
        <v>0</v>
      </c>
      <c r="AV91" s="7">
        <f t="shared" si="63"/>
        <v>0</v>
      </c>
      <c r="AW91" s="7">
        <f t="shared" si="63"/>
        <v>0</v>
      </c>
      <c r="AX91" s="7">
        <f t="shared" si="63"/>
        <v>0</v>
      </c>
      <c r="AY91" s="7">
        <f t="shared" si="63"/>
        <v>0</v>
      </c>
      <c r="AZ91" s="7">
        <f t="shared" si="63"/>
        <v>0</v>
      </c>
      <c r="BA91" s="7">
        <f t="shared" si="63"/>
        <v>0</v>
      </c>
      <c r="BB91" s="7">
        <f t="shared" si="63"/>
        <v>0</v>
      </c>
      <c r="BC91" s="7">
        <f t="shared" si="63"/>
        <v>0</v>
      </c>
      <c r="BD91" s="7">
        <f t="shared" si="63"/>
        <v>0</v>
      </c>
      <c r="BE91" s="7">
        <f t="shared" si="63"/>
        <v>0</v>
      </c>
      <c r="BF91" s="7">
        <f t="shared" si="63"/>
        <v>0</v>
      </c>
      <c r="BG91" s="7">
        <f t="shared" si="63"/>
        <v>0</v>
      </c>
      <c r="BH91" s="7">
        <f t="shared" si="63"/>
        <v>0</v>
      </c>
      <c r="BI91" s="7">
        <f t="shared" si="63"/>
        <v>0</v>
      </c>
      <c r="BJ91" s="7">
        <f t="shared" si="63"/>
        <v>0</v>
      </c>
      <c r="BK91" s="7">
        <f t="shared" si="63"/>
        <v>0</v>
      </c>
      <c r="BL91" s="7">
        <f t="shared" si="63"/>
        <v>0</v>
      </c>
      <c r="BM91" s="7">
        <f t="shared" si="63"/>
        <v>0</v>
      </c>
      <c r="BN91" s="7">
        <f t="shared" si="63"/>
        <v>0</v>
      </c>
      <c r="BO91" s="7">
        <f t="shared" si="63"/>
        <v>0</v>
      </c>
      <c r="BP91" s="7">
        <f t="shared" si="63"/>
        <v>0</v>
      </c>
      <c r="BQ91" s="7">
        <f t="shared" si="63"/>
        <v>0</v>
      </c>
      <c r="BR91" s="7">
        <f t="shared" si="63"/>
        <v>0</v>
      </c>
      <c r="BS91" s="7">
        <f t="shared" si="63"/>
        <v>0</v>
      </c>
      <c r="BT91" s="7">
        <f t="shared" si="63"/>
        <v>0</v>
      </c>
      <c r="BU91" s="7">
        <f t="shared" si="63"/>
        <v>0</v>
      </c>
      <c r="BV91" s="7">
        <f t="shared" si="63"/>
        <v>0</v>
      </c>
      <c r="BW91" s="7">
        <f t="shared" si="63"/>
        <v>0</v>
      </c>
      <c r="BX91" s="7">
        <f t="shared" si="63"/>
        <v>0</v>
      </c>
      <c r="BY91" s="7">
        <f t="shared" si="63"/>
        <v>0</v>
      </c>
      <c r="BZ91" s="7">
        <f t="shared" si="63"/>
        <v>0</v>
      </c>
      <c r="CA91" s="7">
        <f t="shared" si="63"/>
        <v>0</v>
      </c>
      <c r="CB91" s="7">
        <f t="shared" si="63"/>
        <v>0</v>
      </c>
      <c r="CC91" s="7">
        <f t="shared" si="63"/>
        <v>0</v>
      </c>
      <c r="CD91" s="7">
        <f t="shared" si="63"/>
        <v>0</v>
      </c>
      <c r="CE91" s="7">
        <f t="shared" ref="CE91:EP92" si="64">COUNTIF($N91,"*"&amp;TRIM(CE$1)&amp;"*")</f>
        <v>0</v>
      </c>
      <c r="CF91" s="7">
        <f t="shared" si="64"/>
        <v>0</v>
      </c>
      <c r="CG91" s="7">
        <f t="shared" si="64"/>
        <v>0</v>
      </c>
      <c r="CH91" s="7">
        <f t="shared" si="64"/>
        <v>0</v>
      </c>
      <c r="CI91" s="7">
        <f t="shared" si="64"/>
        <v>0</v>
      </c>
      <c r="CJ91" s="7">
        <f t="shared" si="64"/>
        <v>0</v>
      </c>
      <c r="CK91" s="7">
        <f t="shared" si="64"/>
        <v>0</v>
      </c>
      <c r="CL91" s="7">
        <f t="shared" si="64"/>
        <v>0</v>
      </c>
      <c r="CM91" s="7">
        <f t="shared" si="64"/>
        <v>0</v>
      </c>
      <c r="CN91" s="7">
        <f t="shared" si="64"/>
        <v>0</v>
      </c>
      <c r="CO91" s="7">
        <f t="shared" si="64"/>
        <v>0</v>
      </c>
      <c r="CP91" s="7">
        <f t="shared" si="64"/>
        <v>0</v>
      </c>
      <c r="CQ91" s="7">
        <f t="shared" si="64"/>
        <v>0</v>
      </c>
      <c r="CR91" s="7">
        <f t="shared" si="64"/>
        <v>0</v>
      </c>
      <c r="CS91" s="7">
        <f t="shared" si="64"/>
        <v>0</v>
      </c>
      <c r="CT91" s="7">
        <f t="shared" si="64"/>
        <v>0</v>
      </c>
      <c r="CU91" s="7">
        <f t="shared" si="64"/>
        <v>0</v>
      </c>
      <c r="CV91" s="7">
        <f t="shared" si="64"/>
        <v>0</v>
      </c>
      <c r="CW91" s="7">
        <f t="shared" si="64"/>
        <v>0</v>
      </c>
      <c r="CX91" s="7">
        <f t="shared" si="64"/>
        <v>0</v>
      </c>
      <c r="CY91" s="7">
        <f t="shared" si="64"/>
        <v>0</v>
      </c>
      <c r="CZ91" s="7">
        <f t="shared" si="64"/>
        <v>0</v>
      </c>
      <c r="DA91" s="7">
        <f t="shared" si="64"/>
        <v>0</v>
      </c>
      <c r="DB91" s="7">
        <f t="shared" si="64"/>
        <v>0</v>
      </c>
      <c r="DC91" s="7">
        <f t="shared" si="64"/>
        <v>0</v>
      </c>
      <c r="DD91" s="7">
        <f t="shared" si="64"/>
        <v>0</v>
      </c>
      <c r="DE91" s="7">
        <f t="shared" si="64"/>
        <v>0</v>
      </c>
      <c r="DF91" s="7">
        <f t="shared" si="64"/>
        <v>0</v>
      </c>
      <c r="DG91" s="7">
        <f t="shared" si="64"/>
        <v>0</v>
      </c>
      <c r="DH91" s="7">
        <f t="shared" si="64"/>
        <v>0</v>
      </c>
      <c r="DI91" s="7">
        <f t="shared" si="64"/>
        <v>0</v>
      </c>
      <c r="DJ91" s="7">
        <f t="shared" si="64"/>
        <v>0</v>
      </c>
      <c r="DK91" s="7">
        <f t="shared" si="64"/>
        <v>0</v>
      </c>
      <c r="DL91" s="7">
        <f t="shared" si="64"/>
        <v>0</v>
      </c>
      <c r="DM91" s="7">
        <f t="shared" si="64"/>
        <v>0</v>
      </c>
      <c r="DN91" s="7">
        <f t="shared" si="64"/>
        <v>0</v>
      </c>
      <c r="DO91" s="7">
        <f t="shared" si="64"/>
        <v>0</v>
      </c>
      <c r="DP91" s="7">
        <f t="shared" si="64"/>
        <v>0</v>
      </c>
      <c r="DQ91" s="7">
        <f t="shared" si="64"/>
        <v>0</v>
      </c>
      <c r="DR91" s="7">
        <f t="shared" si="64"/>
        <v>0</v>
      </c>
      <c r="DS91" s="7">
        <f t="shared" si="64"/>
        <v>0</v>
      </c>
      <c r="DT91" s="7">
        <f t="shared" si="64"/>
        <v>0</v>
      </c>
      <c r="DU91" s="7">
        <f t="shared" si="64"/>
        <v>0</v>
      </c>
      <c r="DV91" s="7">
        <f t="shared" si="64"/>
        <v>0</v>
      </c>
      <c r="DW91" s="7">
        <f t="shared" si="64"/>
        <v>0</v>
      </c>
      <c r="DX91" s="7">
        <f t="shared" si="64"/>
        <v>0</v>
      </c>
      <c r="DY91" s="7">
        <f t="shared" si="64"/>
        <v>0</v>
      </c>
      <c r="DZ91" s="7">
        <f t="shared" si="64"/>
        <v>0</v>
      </c>
      <c r="EA91" s="7">
        <f t="shared" si="64"/>
        <v>0</v>
      </c>
      <c r="EB91" s="7">
        <f t="shared" si="64"/>
        <v>0</v>
      </c>
      <c r="EC91" s="7">
        <f t="shared" si="64"/>
        <v>0</v>
      </c>
      <c r="ED91" s="7">
        <f t="shared" si="64"/>
        <v>0</v>
      </c>
      <c r="EE91" s="7">
        <f t="shared" si="64"/>
        <v>0</v>
      </c>
      <c r="EF91" s="7">
        <f t="shared" si="64"/>
        <v>0</v>
      </c>
      <c r="EG91" s="7">
        <f t="shared" si="64"/>
        <v>0</v>
      </c>
      <c r="EH91" s="7">
        <f t="shared" si="64"/>
        <v>0</v>
      </c>
      <c r="EI91" s="7">
        <f t="shared" si="64"/>
        <v>0</v>
      </c>
      <c r="EJ91" s="7">
        <f t="shared" si="64"/>
        <v>0</v>
      </c>
      <c r="EK91" s="7">
        <f t="shared" si="64"/>
        <v>0</v>
      </c>
      <c r="EL91" s="7">
        <f t="shared" si="64"/>
        <v>0</v>
      </c>
      <c r="EM91" s="7">
        <f t="shared" si="64"/>
        <v>0</v>
      </c>
      <c r="EN91" s="7">
        <f t="shared" si="64"/>
        <v>0</v>
      </c>
      <c r="EO91" s="7">
        <f t="shared" si="64"/>
        <v>0</v>
      </c>
      <c r="EP91" s="7">
        <f t="shared" si="64"/>
        <v>0</v>
      </c>
      <c r="EQ91" s="7">
        <f t="shared" si="61"/>
        <v>0</v>
      </c>
      <c r="ER91" s="7">
        <f t="shared" si="61"/>
        <v>0</v>
      </c>
    </row>
    <row r="92" spans="1:148" ht="22.5" customHeight="1" x14ac:dyDescent="0.25">
      <c r="A92" s="7">
        <v>191</v>
      </c>
      <c r="B92" s="11" t="s">
        <v>33</v>
      </c>
      <c r="C92" s="12" t="s">
        <v>32</v>
      </c>
      <c r="D92" s="23" t="s">
        <v>31</v>
      </c>
      <c r="E92" s="11" t="s">
        <v>30</v>
      </c>
      <c r="F92" s="11" t="s">
        <v>1040</v>
      </c>
      <c r="G92" s="11">
        <v>1</v>
      </c>
      <c r="H92" s="11">
        <v>2017</v>
      </c>
      <c r="I92" s="18" t="s">
        <v>927</v>
      </c>
      <c r="J92" s="7" t="str">
        <f t="shared" si="59"/>
        <v>PDF</v>
      </c>
      <c r="K92" s="9" t="s">
        <v>937</v>
      </c>
      <c r="L92" s="7">
        <v>1</v>
      </c>
      <c r="M92" s="37" t="s">
        <v>1275</v>
      </c>
      <c r="N92" s="43"/>
      <c r="O92" s="37" t="s">
        <v>1276</v>
      </c>
      <c r="P92" s="37" t="s">
        <v>1277</v>
      </c>
      <c r="Q92">
        <v>1</v>
      </c>
      <c r="R92" s="5">
        <f t="shared" si="46"/>
        <v>0</v>
      </c>
      <c r="S92" s="7">
        <f t="shared" si="47"/>
        <v>0</v>
      </c>
      <c r="T92" s="7">
        <f t="shared" ref="T92:CE92" si="65">COUNTIF($N92,"*"&amp;TRIM(T$1)&amp;"*")</f>
        <v>0</v>
      </c>
      <c r="U92" s="7">
        <f t="shared" si="65"/>
        <v>0</v>
      </c>
      <c r="V92" s="7">
        <f t="shared" si="65"/>
        <v>0</v>
      </c>
      <c r="W92" s="7">
        <f t="shared" si="65"/>
        <v>0</v>
      </c>
      <c r="X92" s="7">
        <f t="shared" si="65"/>
        <v>0</v>
      </c>
      <c r="Y92" s="7">
        <f t="shared" si="65"/>
        <v>0</v>
      </c>
      <c r="Z92" s="7">
        <f t="shared" si="65"/>
        <v>0</v>
      </c>
      <c r="AA92" s="7">
        <f t="shared" si="65"/>
        <v>0</v>
      </c>
      <c r="AB92" s="7">
        <f t="shared" si="65"/>
        <v>0</v>
      </c>
      <c r="AC92" s="7">
        <f t="shared" si="65"/>
        <v>0</v>
      </c>
      <c r="AD92" s="7">
        <f t="shared" si="65"/>
        <v>0</v>
      </c>
      <c r="AE92" s="7">
        <f t="shared" si="65"/>
        <v>0</v>
      </c>
      <c r="AF92" s="7">
        <f t="shared" si="65"/>
        <v>0</v>
      </c>
      <c r="AG92" s="7">
        <f t="shared" si="65"/>
        <v>0</v>
      </c>
      <c r="AH92" s="7">
        <f t="shared" si="65"/>
        <v>0</v>
      </c>
      <c r="AI92" s="7">
        <f t="shared" si="65"/>
        <v>0</v>
      </c>
      <c r="AJ92" s="7">
        <f t="shared" si="65"/>
        <v>0</v>
      </c>
      <c r="AK92" s="7">
        <f t="shared" si="65"/>
        <v>0</v>
      </c>
      <c r="AL92" s="7">
        <f t="shared" si="65"/>
        <v>0</v>
      </c>
      <c r="AM92" s="7">
        <f t="shared" si="65"/>
        <v>0</v>
      </c>
      <c r="AN92" s="7">
        <f t="shared" si="65"/>
        <v>0</v>
      </c>
      <c r="AO92" s="7">
        <f t="shared" si="65"/>
        <v>0</v>
      </c>
      <c r="AP92" s="7">
        <f t="shared" si="65"/>
        <v>0</v>
      </c>
      <c r="AQ92" s="7">
        <f t="shared" si="65"/>
        <v>0</v>
      </c>
      <c r="AR92" s="7">
        <f t="shared" si="65"/>
        <v>0</v>
      </c>
      <c r="AS92" s="7">
        <f t="shared" si="65"/>
        <v>0</v>
      </c>
      <c r="AT92" s="7">
        <f t="shared" si="65"/>
        <v>0</v>
      </c>
      <c r="AU92" s="7">
        <f t="shared" si="65"/>
        <v>0</v>
      </c>
      <c r="AV92" s="7">
        <f t="shared" si="65"/>
        <v>0</v>
      </c>
      <c r="AW92" s="7">
        <f t="shared" si="65"/>
        <v>0</v>
      </c>
      <c r="AX92" s="7">
        <f t="shared" si="65"/>
        <v>0</v>
      </c>
      <c r="AY92" s="7">
        <f t="shared" si="65"/>
        <v>0</v>
      </c>
      <c r="AZ92" s="7">
        <f t="shared" si="65"/>
        <v>0</v>
      </c>
      <c r="BA92" s="7">
        <f t="shared" si="65"/>
        <v>0</v>
      </c>
      <c r="BB92" s="7">
        <f t="shared" si="65"/>
        <v>0</v>
      </c>
      <c r="BC92" s="7">
        <f t="shared" si="65"/>
        <v>0</v>
      </c>
      <c r="BD92" s="7">
        <f t="shared" si="65"/>
        <v>0</v>
      </c>
      <c r="BE92" s="7">
        <f t="shared" si="65"/>
        <v>0</v>
      </c>
      <c r="BF92" s="7">
        <f t="shared" si="65"/>
        <v>0</v>
      </c>
      <c r="BG92" s="7">
        <f t="shared" si="65"/>
        <v>0</v>
      </c>
      <c r="BH92" s="7">
        <f t="shared" si="65"/>
        <v>0</v>
      </c>
      <c r="BI92" s="7">
        <f t="shared" si="65"/>
        <v>0</v>
      </c>
      <c r="BJ92" s="7">
        <f t="shared" si="65"/>
        <v>0</v>
      </c>
      <c r="BK92" s="7">
        <f t="shared" si="65"/>
        <v>0</v>
      </c>
      <c r="BL92" s="7">
        <f t="shared" si="65"/>
        <v>0</v>
      </c>
      <c r="BM92" s="7">
        <f t="shared" si="65"/>
        <v>0</v>
      </c>
      <c r="BN92" s="7">
        <f t="shared" si="65"/>
        <v>0</v>
      </c>
      <c r="BO92" s="7">
        <f t="shared" si="65"/>
        <v>0</v>
      </c>
      <c r="BP92" s="7">
        <f t="shared" si="65"/>
        <v>0</v>
      </c>
      <c r="BQ92" s="7">
        <f t="shared" si="65"/>
        <v>0</v>
      </c>
      <c r="BR92" s="7">
        <f t="shared" si="65"/>
        <v>0</v>
      </c>
      <c r="BS92" s="7">
        <f t="shared" si="65"/>
        <v>0</v>
      </c>
      <c r="BT92" s="7">
        <f t="shared" si="65"/>
        <v>0</v>
      </c>
      <c r="BU92" s="7">
        <f t="shared" si="65"/>
        <v>0</v>
      </c>
      <c r="BV92" s="7">
        <f t="shared" si="65"/>
        <v>0</v>
      </c>
      <c r="BW92" s="7">
        <f t="shared" si="65"/>
        <v>0</v>
      </c>
      <c r="BX92" s="7">
        <f t="shared" si="65"/>
        <v>0</v>
      </c>
      <c r="BY92" s="7">
        <f t="shared" si="65"/>
        <v>0</v>
      </c>
      <c r="BZ92" s="7">
        <f t="shared" si="65"/>
        <v>0</v>
      </c>
      <c r="CA92" s="7">
        <f t="shared" si="65"/>
        <v>0</v>
      </c>
      <c r="CB92" s="7">
        <f t="shared" si="65"/>
        <v>0</v>
      </c>
      <c r="CC92" s="7">
        <f t="shared" si="65"/>
        <v>0</v>
      </c>
      <c r="CD92" s="7">
        <f t="shared" si="65"/>
        <v>0</v>
      </c>
      <c r="CE92" s="7">
        <f t="shared" si="65"/>
        <v>0</v>
      </c>
      <c r="CF92" s="7">
        <f t="shared" si="64"/>
        <v>0</v>
      </c>
      <c r="CG92" s="7">
        <f t="shared" si="64"/>
        <v>0</v>
      </c>
      <c r="CH92" s="7">
        <f t="shared" si="64"/>
        <v>0</v>
      </c>
      <c r="CI92" s="7">
        <f t="shared" si="64"/>
        <v>0</v>
      </c>
      <c r="CJ92" s="7">
        <f t="shared" si="64"/>
        <v>0</v>
      </c>
      <c r="CK92" s="7">
        <f t="shared" si="64"/>
        <v>0</v>
      </c>
      <c r="CL92" s="7">
        <f t="shared" si="64"/>
        <v>0</v>
      </c>
      <c r="CM92" s="7">
        <f t="shared" si="64"/>
        <v>0</v>
      </c>
      <c r="CN92" s="7">
        <f t="shared" si="64"/>
        <v>0</v>
      </c>
      <c r="CO92" s="7">
        <f t="shared" si="64"/>
        <v>0</v>
      </c>
      <c r="CP92" s="7">
        <f t="shared" si="64"/>
        <v>0</v>
      </c>
      <c r="CQ92" s="7">
        <f t="shared" si="64"/>
        <v>0</v>
      </c>
      <c r="CR92" s="7">
        <f t="shared" si="64"/>
        <v>0</v>
      </c>
      <c r="CS92" s="7">
        <f t="shared" si="64"/>
        <v>0</v>
      </c>
      <c r="CT92" s="7">
        <f t="shared" si="64"/>
        <v>0</v>
      </c>
      <c r="CU92" s="7">
        <f t="shared" si="64"/>
        <v>0</v>
      </c>
      <c r="CV92" s="7">
        <f t="shared" si="64"/>
        <v>0</v>
      </c>
      <c r="CW92" s="7">
        <f t="shared" si="64"/>
        <v>0</v>
      </c>
      <c r="CX92" s="7">
        <f t="shared" si="64"/>
        <v>0</v>
      </c>
      <c r="CY92" s="7">
        <f t="shared" si="64"/>
        <v>0</v>
      </c>
      <c r="CZ92" s="7">
        <f t="shared" si="64"/>
        <v>0</v>
      </c>
      <c r="DA92" s="7">
        <f t="shared" si="64"/>
        <v>0</v>
      </c>
      <c r="DB92" s="7">
        <f t="shared" si="64"/>
        <v>0</v>
      </c>
      <c r="DC92" s="7">
        <f t="shared" si="64"/>
        <v>0</v>
      </c>
      <c r="DD92" s="7">
        <f t="shared" si="64"/>
        <v>0</v>
      </c>
      <c r="DE92" s="7">
        <f t="shared" si="64"/>
        <v>0</v>
      </c>
      <c r="DF92" s="7">
        <f t="shared" si="64"/>
        <v>0</v>
      </c>
      <c r="DG92" s="7">
        <f t="shared" si="64"/>
        <v>0</v>
      </c>
      <c r="DH92" s="7">
        <f t="shared" si="64"/>
        <v>0</v>
      </c>
      <c r="DI92" s="7">
        <f t="shared" si="64"/>
        <v>0</v>
      </c>
      <c r="DJ92" s="7">
        <f t="shared" si="64"/>
        <v>0</v>
      </c>
      <c r="DK92" s="7">
        <f t="shared" si="64"/>
        <v>0</v>
      </c>
      <c r="DL92" s="7">
        <f t="shared" si="64"/>
        <v>0</v>
      </c>
      <c r="DM92" s="7">
        <f t="shared" si="64"/>
        <v>0</v>
      </c>
      <c r="DN92" s="7">
        <f t="shared" si="64"/>
        <v>0</v>
      </c>
      <c r="DO92" s="7">
        <f t="shared" si="64"/>
        <v>0</v>
      </c>
      <c r="DP92" s="7">
        <f t="shared" si="64"/>
        <v>0</v>
      </c>
      <c r="DQ92" s="7">
        <f t="shared" si="64"/>
        <v>0</v>
      </c>
      <c r="DR92" s="7">
        <f t="shared" si="64"/>
        <v>0</v>
      </c>
      <c r="DS92" s="7">
        <f t="shared" si="64"/>
        <v>0</v>
      </c>
      <c r="DT92" s="7">
        <f t="shared" si="64"/>
        <v>0</v>
      </c>
      <c r="DU92" s="7">
        <f t="shared" si="64"/>
        <v>0</v>
      </c>
      <c r="DV92" s="7">
        <f t="shared" si="64"/>
        <v>0</v>
      </c>
      <c r="DW92" s="7">
        <f t="shared" si="64"/>
        <v>0</v>
      </c>
      <c r="DX92" s="7">
        <f t="shared" si="64"/>
        <v>0</v>
      </c>
      <c r="DY92" s="7">
        <f t="shared" si="64"/>
        <v>0</v>
      </c>
      <c r="DZ92" s="7">
        <f t="shared" si="64"/>
        <v>0</v>
      </c>
      <c r="EA92" s="7">
        <f t="shared" si="64"/>
        <v>0</v>
      </c>
      <c r="EB92" s="7">
        <f t="shared" si="64"/>
        <v>0</v>
      </c>
      <c r="EC92" s="7">
        <f t="shared" si="64"/>
        <v>0</v>
      </c>
      <c r="ED92" s="7">
        <f t="shared" si="64"/>
        <v>0</v>
      </c>
      <c r="EE92" s="7">
        <f t="shared" si="64"/>
        <v>0</v>
      </c>
      <c r="EF92" s="7">
        <f t="shared" si="64"/>
        <v>0</v>
      </c>
      <c r="EG92" s="7">
        <f t="shared" si="64"/>
        <v>0</v>
      </c>
      <c r="EH92" s="7">
        <f t="shared" si="64"/>
        <v>0</v>
      </c>
      <c r="EI92" s="7">
        <f t="shared" si="64"/>
        <v>0</v>
      </c>
      <c r="EJ92" s="7">
        <f t="shared" si="64"/>
        <v>0</v>
      </c>
      <c r="EK92" s="7">
        <f t="shared" si="64"/>
        <v>0</v>
      </c>
      <c r="EL92" s="7">
        <f t="shared" si="64"/>
        <v>0</v>
      </c>
      <c r="EM92" s="7">
        <f t="shared" si="64"/>
        <v>0</v>
      </c>
      <c r="EN92" s="7">
        <f t="shared" si="64"/>
        <v>0</v>
      </c>
      <c r="EO92" s="7">
        <f t="shared" si="64"/>
        <v>0</v>
      </c>
      <c r="EP92" s="7">
        <f t="shared" si="64"/>
        <v>0</v>
      </c>
      <c r="EQ92" s="7">
        <f t="shared" si="61"/>
        <v>0</v>
      </c>
      <c r="ER92" s="7">
        <f t="shared" si="61"/>
        <v>0</v>
      </c>
    </row>
    <row r="94" spans="1:148" ht="16.5" customHeight="1" x14ac:dyDescent="0.25">
      <c r="S94" s="56">
        <f>SUM(S2:S92)</f>
        <v>2</v>
      </c>
      <c r="T94" s="56">
        <f t="shared" ref="T94:CE94" si="66">SUM(T2:T92)</f>
        <v>1</v>
      </c>
      <c r="U94" s="56">
        <f t="shared" si="66"/>
        <v>2</v>
      </c>
      <c r="V94" s="56">
        <f t="shared" si="66"/>
        <v>2</v>
      </c>
      <c r="W94" s="56">
        <f t="shared" si="66"/>
        <v>1</v>
      </c>
      <c r="X94" s="56">
        <f t="shared" si="66"/>
        <v>1</v>
      </c>
      <c r="Y94" s="56">
        <f t="shared" si="66"/>
        <v>2</v>
      </c>
      <c r="Z94" s="56">
        <f t="shared" si="66"/>
        <v>1</v>
      </c>
      <c r="AA94" s="56">
        <f t="shared" si="66"/>
        <v>0</v>
      </c>
      <c r="AB94" s="56">
        <f t="shared" si="66"/>
        <v>1</v>
      </c>
      <c r="AC94" s="56">
        <f t="shared" si="66"/>
        <v>1</v>
      </c>
      <c r="AD94" s="56">
        <f t="shared" si="66"/>
        <v>1</v>
      </c>
      <c r="AE94" s="56">
        <f t="shared" si="66"/>
        <v>3</v>
      </c>
      <c r="AF94" s="56">
        <f t="shared" si="66"/>
        <v>2</v>
      </c>
      <c r="AG94" s="56">
        <f t="shared" si="66"/>
        <v>1</v>
      </c>
      <c r="AH94" s="56">
        <f t="shared" si="66"/>
        <v>1</v>
      </c>
      <c r="AI94" s="56">
        <f t="shared" si="66"/>
        <v>1</v>
      </c>
      <c r="AJ94" s="56">
        <f t="shared" si="66"/>
        <v>1</v>
      </c>
      <c r="AK94" s="56">
        <f t="shared" si="66"/>
        <v>2</v>
      </c>
      <c r="AL94" s="56">
        <f t="shared" si="66"/>
        <v>1</v>
      </c>
      <c r="AM94" s="56">
        <f t="shared" si="66"/>
        <v>1</v>
      </c>
      <c r="AN94" s="56">
        <f t="shared" si="66"/>
        <v>22</v>
      </c>
      <c r="AO94" s="56">
        <f t="shared" si="66"/>
        <v>1</v>
      </c>
      <c r="AP94" s="56">
        <f t="shared" si="66"/>
        <v>2</v>
      </c>
      <c r="AQ94" s="56">
        <f t="shared" si="66"/>
        <v>1</v>
      </c>
      <c r="AR94" s="56">
        <f t="shared" si="66"/>
        <v>1</v>
      </c>
      <c r="AS94" s="56">
        <f t="shared" si="66"/>
        <v>1</v>
      </c>
      <c r="AT94" s="56">
        <f t="shared" si="66"/>
        <v>39</v>
      </c>
      <c r="AU94" s="56">
        <f t="shared" si="66"/>
        <v>2</v>
      </c>
      <c r="AV94" s="56">
        <f t="shared" si="66"/>
        <v>1</v>
      </c>
      <c r="AW94" s="56">
        <f t="shared" si="66"/>
        <v>1</v>
      </c>
      <c r="AX94" s="56">
        <f t="shared" si="66"/>
        <v>2</v>
      </c>
      <c r="AY94" s="56">
        <f t="shared" si="66"/>
        <v>10</v>
      </c>
      <c r="AZ94" s="56">
        <f t="shared" si="66"/>
        <v>12</v>
      </c>
      <c r="BA94" s="56">
        <f t="shared" si="66"/>
        <v>3</v>
      </c>
      <c r="BB94" s="56">
        <f t="shared" si="66"/>
        <v>6</v>
      </c>
      <c r="BC94" s="56">
        <f t="shared" si="66"/>
        <v>9</v>
      </c>
      <c r="BD94" s="56">
        <f t="shared" si="66"/>
        <v>9</v>
      </c>
      <c r="BE94" s="56">
        <f t="shared" si="66"/>
        <v>1</v>
      </c>
      <c r="BF94" s="56">
        <f t="shared" si="66"/>
        <v>1</v>
      </c>
      <c r="BG94" s="56">
        <f t="shared" si="66"/>
        <v>1</v>
      </c>
      <c r="BH94" s="56">
        <f t="shared" si="66"/>
        <v>4</v>
      </c>
      <c r="BI94" s="56">
        <f t="shared" si="66"/>
        <v>0</v>
      </c>
      <c r="BJ94" s="56">
        <f t="shared" si="66"/>
        <v>1</v>
      </c>
      <c r="BK94" s="56">
        <f t="shared" si="66"/>
        <v>1</v>
      </c>
      <c r="BL94" s="56">
        <f t="shared" si="66"/>
        <v>1</v>
      </c>
      <c r="BM94" s="56">
        <f t="shared" si="66"/>
        <v>1</v>
      </c>
      <c r="BN94" s="56">
        <f t="shared" si="66"/>
        <v>2</v>
      </c>
      <c r="BO94" s="56">
        <f t="shared" si="66"/>
        <v>1</v>
      </c>
      <c r="BP94" s="56">
        <f t="shared" si="66"/>
        <v>5</v>
      </c>
      <c r="BQ94" s="56">
        <f t="shared" si="66"/>
        <v>2</v>
      </c>
      <c r="BR94" s="56">
        <f t="shared" si="66"/>
        <v>12</v>
      </c>
      <c r="BS94" s="56">
        <f t="shared" si="66"/>
        <v>3</v>
      </c>
      <c r="BT94" s="56">
        <f t="shared" si="66"/>
        <v>3</v>
      </c>
      <c r="BU94" s="56">
        <f t="shared" si="66"/>
        <v>2</v>
      </c>
      <c r="BV94" s="56">
        <f t="shared" si="66"/>
        <v>16</v>
      </c>
      <c r="BW94" s="56">
        <f t="shared" si="66"/>
        <v>4</v>
      </c>
      <c r="BX94" s="56">
        <f t="shared" si="66"/>
        <v>0</v>
      </c>
      <c r="BY94" s="56">
        <f t="shared" si="66"/>
        <v>3</v>
      </c>
      <c r="BZ94" s="56">
        <f t="shared" si="66"/>
        <v>3</v>
      </c>
      <c r="CA94" s="56">
        <f t="shared" si="66"/>
        <v>19</v>
      </c>
      <c r="CB94" s="56">
        <f t="shared" si="66"/>
        <v>19</v>
      </c>
      <c r="CC94" s="56">
        <f t="shared" si="66"/>
        <v>1</v>
      </c>
      <c r="CD94" s="56">
        <f t="shared" si="66"/>
        <v>0</v>
      </c>
      <c r="CE94" s="56">
        <f t="shared" si="66"/>
        <v>51</v>
      </c>
      <c r="CF94" s="56">
        <f t="shared" ref="CF94:EQ94" si="67">SUM(CF2:CF92)</f>
        <v>51</v>
      </c>
      <c r="CG94" s="56">
        <f t="shared" si="67"/>
        <v>51</v>
      </c>
      <c r="CH94" s="56">
        <f t="shared" si="67"/>
        <v>1</v>
      </c>
      <c r="CI94" s="56">
        <f t="shared" si="67"/>
        <v>15</v>
      </c>
      <c r="CJ94" s="56">
        <f t="shared" si="67"/>
        <v>1</v>
      </c>
      <c r="CK94" s="56">
        <f t="shared" si="67"/>
        <v>0</v>
      </c>
      <c r="CL94" s="56">
        <f t="shared" si="67"/>
        <v>1</v>
      </c>
      <c r="CM94" s="56">
        <f t="shared" si="67"/>
        <v>4</v>
      </c>
      <c r="CN94" s="56">
        <f t="shared" si="67"/>
        <v>2</v>
      </c>
      <c r="CO94" s="56">
        <f t="shared" si="67"/>
        <v>2</v>
      </c>
      <c r="CP94" s="56">
        <f t="shared" si="67"/>
        <v>2</v>
      </c>
      <c r="CQ94" s="56">
        <f t="shared" si="67"/>
        <v>2</v>
      </c>
      <c r="CR94" s="56">
        <f t="shared" si="67"/>
        <v>1</v>
      </c>
      <c r="CS94" s="56">
        <f t="shared" si="67"/>
        <v>1</v>
      </c>
      <c r="CT94" s="56">
        <f t="shared" si="67"/>
        <v>6</v>
      </c>
      <c r="CU94" s="56">
        <f t="shared" si="67"/>
        <v>1</v>
      </c>
      <c r="CV94" s="56">
        <f t="shared" si="67"/>
        <v>0</v>
      </c>
      <c r="CW94" s="56">
        <f t="shared" si="67"/>
        <v>2</v>
      </c>
      <c r="CX94" s="56">
        <f t="shared" si="67"/>
        <v>8</v>
      </c>
      <c r="CY94" s="56">
        <f t="shared" si="67"/>
        <v>1</v>
      </c>
      <c r="CZ94" s="56">
        <f t="shared" si="67"/>
        <v>3</v>
      </c>
      <c r="DA94" s="56">
        <f t="shared" si="67"/>
        <v>45</v>
      </c>
      <c r="DB94" s="56">
        <f t="shared" si="67"/>
        <v>1</v>
      </c>
      <c r="DC94" s="56">
        <f t="shared" si="67"/>
        <v>1</v>
      </c>
      <c r="DD94" s="56">
        <f t="shared" si="67"/>
        <v>26</v>
      </c>
      <c r="DE94" s="56">
        <f t="shared" si="67"/>
        <v>2</v>
      </c>
      <c r="DF94" s="56">
        <f t="shared" si="67"/>
        <v>8</v>
      </c>
      <c r="DG94" s="56">
        <f t="shared" si="67"/>
        <v>15</v>
      </c>
      <c r="DH94" s="56">
        <f t="shared" si="67"/>
        <v>15</v>
      </c>
      <c r="DI94" s="56">
        <f t="shared" si="67"/>
        <v>9</v>
      </c>
      <c r="DJ94" s="56">
        <f t="shared" si="67"/>
        <v>2</v>
      </c>
      <c r="DK94" s="56">
        <f t="shared" si="67"/>
        <v>2</v>
      </c>
      <c r="DL94" s="56">
        <f t="shared" si="67"/>
        <v>1</v>
      </c>
      <c r="DM94" s="56">
        <f t="shared" si="67"/>
        <v>1</v>
      </c>
      <c r="DN94" s="56">
        <f t="shared" si="67"/>
        <v>1</v>
      </c>
      <c r="DO94" s="56">
        <f t="shared" si="67"/>
        <v>2</v>
      </c>
      <c r="DP94" s="56">
        <f t="shared" si="67"/>
        <v>14</v>
      </c>
      <c r="DQ94" s="56">
        <f t="shared" si="67"/>
        <v>19</v>
      </c>
      <c r="DR94" s="56">
        <f t="shared" si="67"/>
        <v>19</v>
      </c>
      <c r="DS94" s="56">
        <f t="shared" si="67"/>
        <v>1</v>
      </c>
      <c r="DT94" s="56">
        <f t="shared" si="67"/>
        <v>0</v>
      </c>
      <c r="DU94" s="56">
        <f t="shared" si="67"/>
        <v>1</v>
      </c>
      <c r="DV94" s="56">
        <f t="shared" si="67"/>
        <v>11</v>
      </c>
      <c r="DW94" s="56">
        <f t="shared" si="67"/>
        <v>4</v>
      </c>
      <c r="DX94" s="56">
        <f t="shared" si="67"/>
        <v>1</v>
      </c>
      <c r="DY94" s="56">
        <f t="shared" si="67"/>
        <v>1</v>
      </c>
      <c r="DZ94" s="56">
        <f t="shared" si="67"/>
        <v>1</v>
      </c>
      <c r="EA94" s="56">
        <f t="shared" si="67"/>
        <v>4</v>
      </c>
      <c r="EB94" s="56">
        <f t="shared" si="67"/>
        <v>2</v>
      </c>
      <c r="EC94" s="56">
        <f t="shared" si="67"/>
        <v>15</v>
      </c>
      <c r="ED94" s="56">
        <f t="shared" si="67"/>
        <v>2</v>
      </c>
      <c r="EE94" s="56">
        <f t="shared" si="67"/>
        <v>3</v>
      </c>
      <c r="EF94" s="56">
        <f t="shared" si="67"/>
        <v>3</v>
      </c>
      <c r="EG94" s="56">
        <f t="shared" si="67"/>
        <v>3</v>
      </c>
      <c r="EH94" s="56">
        <f t="shared" si="67"/>
        <v>0</v>
      </c>
      <c r="EI94" s="56">
        <f t="shared" si="67"/>
        <v>4</v>
      </c>
      <c r="EJ94" s="56">
        <f t="shared" si="67"/>
        <v>16</v>
      </c>
      <c r="EK94" s="56">
        <f t="shared" si="67"/>
        <v>1</v>
      </c>
      <c r="EL94" s="56">
        <f t="shared" si="67"/>
        <v>2</v>
      </c>
      <c r="EM94" s="56">
        <f t="shared" si="67"/>
        <v>5</v>
      </c>
      <c r="EN94" s="56">
        <f t="shared" si="67"/>
        <v>8</v>
      </c>
      <c r="EO94" s="56">
        <f t="shared" si="67"/>
        <v>8</v>
      </c>
      <c r="EP94" s="56">
        <f t="shared" si="67"/>
        <v>2</v>
      </c>
      <c r="EQ94" s="56">
        <f t="shared" si="67"/>
        <v>6</v>
      </c>
      <c r="ER94" s="56">
        <f t="shared" ref="ER94" si="68">SUM(ER2:ER92)</f>
        <v>3</v>
      </c>
    </row>
  </sheetData>
  <autoFilter ref="A1:ER1" xr:uid="{8BAF9802-244C-4B74-865E-656F3076D349}">
    <sortState xmlns:xlrd2="http://schemas.microsoft.com/office/spreadsheetml/2017/richdata2" ref="A2:ER92">
      <sortCondition descending="1" ref="R1"/>
    </sortState>
  </autoFilter>
  <conditionalFormatting sqref="Q1:Q89">
    <cfRule type="colorScale" priority="9">
      <colorScale>
        <cfvo type="num" val="0"/>
        <cfvo type="num" val="0.1"/>
        <cfvo type="num" val="1"/>
        <color rgb="FFF8696B"/>
        <color rgb="FFFFEB84"/>
        <color rgb="FF63BE7B"/>
      </colorScale>
    </cfRule>
  </conditionalFormatting>
  <conditionalFormatting sqref="R2:R92">
    <cfRule type="colorScale" priority="5">
      <colorScale>
        <cfvo type="min"/>
        <cfvo type="percentile" val="50"/>
        <cfvo type="max"/>
        <color rgb="FFF8696B"/>
        <color rgb="FFFFEB84"/>
        <color rgb="FF63BE7B"/>
      </colorScale>
    </cfRule>
  </conditionalFormatting>
  <conditionalFormatting sqref="S94:ER94 S2:ER92">
    <cfRule type="colorScale" priority="10">
      <colorScale>
        <cfvo type="min"/>
        <cfvo type="percentile" val="50"/>
        <cfvo type="max"/>
        <color rgb="FFF8696B"/>
        <color rgb="FFFFEB84"/>
        <color rgb="FF63BE7B"/>
      </colorScale>
    </cfRule>
  </conditionalFormatting>
  <hyperlinks>
    <hyperlink ref="F50" r:id="rId1" xr:uid="{70135B25-5E17-4EE3-8FB3-885BDA4CE536}"/>
    <hyperlink ref="F29" r:id="rId2" xr:uid="{FD5B0241-A4F3-4BEA-A460-E7C87765815E}"/>
    <hyperlink ref="F78" r:id="rId3" xr:uid="{B52DBE19-AC84-4F5B-8069-6331C82D8041}"/>
    <hyperlink ref="F84" r:id="rId4" xr:uid="{055A5A04-6831-40BC-9353-F23307A023E7}"/>
    <hyperlink ref="F83" r:id="rId5" xr:uid="{1632E214-947D-4C41-94B6-CB6F726F5CFC}"/>
    <hyperlink ref="F61" r:id="rId6" xr:uid="{4026E5C8-D598-42F2-A98D-408BCA73C6D0}"/>
    <hyperlink ref="F55" r:id="rId7" xr:uid="{1918D73E-10B3-4171-A5CB-D90368507661}"/>
  </hyperlink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8DC18-24F5-4F0D-B06F-29A4E4267474}">
  <dimension ref="A1:E131"/>
  <sheetViews>
    <sheetView zoomScale="85" zoomScaleNormal="85" workbookViewId="0">
      <selection activeCell="J118" sqref="J118"/>
    </sheetView>
  </sheetViews>
  <sheetFormatPr baseColWidth="10" defaultRowHeight="15.75" x14ac:dyDescent="0.25"/>
  <cols>
    <col min="1" max="1" width="55.375" bestFit="1" customWidth="1"/>
    <col min="2" max="2" width="47.625" customWidth="1"/>
    <col min="3" max="3" width="14.125" bestFit="1" customWidth="1"/>
  </cols>
  <sheetData>
    <row r="1" spans="1:5" x14ac:dyDescent="0.25">
      <c r="A1" s="25" t="s">
        <v>1453</v>
      </c>
      <c r="B1" s="25" t="s">
        <v>1623</v>
      </c>
      <c r="C1" s="25" t="s">
        <v>1641</v>
      </c>
      <c r="D1" s="25" t="s">
        <v>13</v>
      </c>
      <c r="E1" s="25" t="s">
        <v>1677</v>
      </c>
    </row>
    <row r="2" spans="1:5" x14ac:dyDescent="0.25">
      <c r="A2" t="s">
        <v>1645</v>
      </c>
      <c r="B2" t="s">
        <v>1646</v>
      </c>
      <c r="C2" t="s">
        <v>1392</v>
      </c>
      <c r="D2">
        <f>COUNTIF('Content+RQ2 Matrix'!N:N,"*"&amp;TRIM($A2)&amp;"*")</f>
        <v>2</v>
      </c>
      <c r="E2">
        <f t="shared" ref="E2:E33" ca="1" si="0">SUMIF(B:D,B2,D:D)</f>
        <v>2</v>
      </c>
    </row>
    <row r="3" spans="1:5" x14ac:dyDescent="0.25">
      <c r="A3" t="s">
        <v>1556</v>
      </c>
      <c r="B3" t="s">
        <v>1556</v>
      </c>
      <c r="C3" t="s">
        <v>1446</v>
      </c>
      <c r="D3">
        <f>COUNTIF('Content+RQ2 Matrix'!N:N,"*"&amp;TRIM($A3)&amp;"*")</f>
        <v>2</v>
      </c>
      <c r="E3">
        <f t="shared" ca="1" si="0"/>
        <v>2</v>
      </c>
    </row>
    <row r="4" spans="1:5" x14ac:dyDescent="0.25">
      <c r="A4" t="s">
        <v>1507</v>
      </c>
      <c r="B4" t="s">
        <v>1334</v>
      </c>
      <c r="C4" t="s">
        <v>1392</v>
      </c>
      <c r="D4">
        <f>COUNTIF('Content+RQ2 Matrix'!N:N,"*"&amp;TRIM($A4)&amp;"*")</f>
        <v>1</v>
      </c>
      <c r="E4">
        <f t="shared" ca="1" si="0"/>
        <v>45</v>
      </c>
    </row>
    <row r="5" spans="1:5" x14ac:dyDescent="0.25">
      <c r="A5" t="s">
        <v>1393</v>
      </c>
      <c r="B5" t="s">
        <v>1327</v>
      </c>
      <c r="C5" t="s">
        <v>1392</v>
      </c>
      <c r="D5">
        <f>COUNTIF('Content+RQ2 Matrix'!N:N,"*"&amp;TRIM($A5)&amp;"*")</f>
        <v>2</v>
      </c>
      <c r="E5">
        <f t="shared" ca="1" si="0"/>
        <v>46</v>
      </c>
    </row>
    <row r="6" spans="1:5" x14ac:dyDescent="0.25">
      <c r="A6" t="s">
        <v>1395</v>
      </c>
      <c r="B6" t="s">
        <v>1636</v>
      </c>
      <c r="C6" t="s">
        <v>1392</v>
      </c>
      <c r="D6">
        <f>COUNTIF('Content+RQ2 Matrix'!N:N,"*"&amp;TRIM($A6)&amp;"*")</f>
        <v>2</v>
      </c>
      <c r="E6">
        <f t="shared" ca="1" si="0"/>
        <v>11</v>
      </c>
    </row>
    <row r="7" spans="1:5" x14ac:dyDescent="0.25">
      <c r="A7" t="s">
        <v>2295</v>
      </c>
      <c r="B7" t="s">
        <v>2296</v>
      </c>
      <c r="C7" t="s">
        <v>1392</v>
      </c>
      <c r="D7">
        <f>COUNTIF('Content+RQ2 Matrix'!N:N,"*"&amp;TRIM($A7)&amp;"*")</f>
        <v>1</v>
      </c>
      <c r="E7">
        <f t="shared" ca="1" si="0"/>
        <v>1</v>
      </c>
    </row>
    <row r="8" spans="1:5" x14ac:dyDescent="0.25">
      <c r="A8" t="s">
        <v>1396</v>
      </c>
      <c r="B8" t="s">
        <v>1332</v>
      </c>
      <c r="C8" t="s">
        <v>1446</v>
      </c>
      <c r="D8">
        <f>COUNTIF('Content+RQ2 Matrix'!N:N,"*"&amp;TRIM($A8)&amp;"*")</f>
        <v>1</v>
      </c>
      <c r="E8">
        <f t="shared" ca="1" si="0"/>
        <v>9</v>
      </c>
    </row>
    <row r="9" spans="1:5" x14ac:dyDescent="0.25">
      <c r="A9" t="s">
        <v>1397</v>
      </c>
      <c r="B9" t="s">
        <v>1624</v>
      </c>
      <c r="C9" t="s">
        <v>1446</v>
      </c>
      <c r="D9">
        <f>COUNTIF('Content+RQ2 Matrix'!N:N,"*"&amp;TRIM($A9)&amp;"*")</f>
        <v>1</v>
      </c>
      <c r="E9">
        <f t="shared" ca="1" si="0"/>
        <v>1</v>
      </c>
    </row>
    <row r="10" spans="1:5" x14ac:dyDescent="0.25">
      <c r="A10" t="s">
        <v>1398</v>
      </c>
      <c r="B10" t="s">
        <v>1327</v>
      </c>
      <c r="C10" t="s">
        <v>1392</v>
      </c>
      <c r="D10">
        <f>COUNTIF('Content+RQ2 Matrix'!N:N,"*"&amp;TRIM($A10)&amp;"*")</f>
        <v>3</v>
      </c>
      <c r="E10">
        <f t="shared" ca="1" si="0"/>
        <v>46</v>
      </c>
    </row>
    <row r="11" spans="1:5" x14ac:dyDescent="0.25">
      <c r="A11" t="s">
        <v>1399</v>
      </c>
      <c r="B11" t="s">
        <v>1336</v>
      </c>
      <c r="C11" t="s">
        <v>1392</v>
      </c>
      <c r="D11">
        <f>COUNTIF('Content+RQ2 Matrix'!N:N,"*"&amp;TRIM($A11)&amp;"*")</f>
        <v>2</v>
      </c>
      <c r="E11">
        <f t="shared" ca="1" si="0"/>
        <v>8</v>
      </c>
    </row>
    <row r="12" spans="1:5" x14ac:dyDescent="0.25">
      <c r="A12" t="s">
        <v>1400</v>
      </c>
      <c r="B12" t="s">
        <v>1668</v>
      </c>
      <c r="C12" t="s">
        <v>1446</v>
      </c>
      <c r="D12">
        <f>COUNTIF('Content+RQ2 Matrix'!N:N,"*"&amp;TRIM($A12)&amp;"*")</f>
        <v>1</v>
      </c>
      <c r="E12">
        <f t="shared" ca="1" si="0"/>
        <v>1</v>
      </c>
    </row>
    <row r="13" spans="1:5" x14ac:dyDescent="0.25">
      <c r="A13" t="s">
        <v>1401</v>
      </c>
      <c r="B13" t="s">
        <v>1656</v>
      </c>
      <c r="C13" t="s">
        <v>1446</v>
      </c>
      <c r="D13">
        <f>COUNTIF('Content+RQ2 Matrix'!N:N,"*"&amp;TRIM($A13)&amp;"*")</f>
        <v>1</v>
      </c>
      <c r="E13">
        <f t="shared" ca="1" si="0"/>
        <v>2</v>
      </c>
    </row>
    <row r="14" spans="1:5" x14ac:dyDescent="0.25">
      <c r="A14" t="s">
        <v>1402</v>
      </c>
      <c r="B14" t="s">
        <v>1662</v>
      </c>
      <c r="C14" t="s">
        <v>1392</v>
      </c>
      <c r="D14">
        <f>COUNTIF('Content+RQ2 Matrix'!N:N,"*"&amp;TRIM($A14)&amp;"*")</f>
        <v>1</v>
      </c>
      <c r="E14">
        <f t="shared" ca="1" si="0"/>
        <v>5</v>
      </c>
    </row>
    <row r="15" spans="1:5" x14ac:dyDescent="0.25">
      <c r="A15" t="s">
        <v>2294</v>
      </c>
      <c r="B15" t="s">
        <v>2297</v>
      </c>
      <c r="C15" t="s">
        <v>1392</v>
      </c>
      <c r="D15">
        <f>COUNTIF('Content+RQ2 Matrix'!N:N,"*"&amp;TRIM($A15)&amp;"*")</f>
        <v>2</v>
      </c>
      <c r="E15">
        <f t="shared" ca="1" si="0"/>
        <v>2</v>
      </c>
    </row>
    <row r="16" spans="1:5" x14ac:dyDescent="0.25">
      <c r="A16" t="s">
        <v>1334</v>
      </c>
      <c r="B16" t="s">
        <v>1334</v>
      </c>
      <c r="C16" t="s">
        <v>1392</v>
      </c>
      <c r="D16">
        <f>COUNTIF('Content+RQ2 Matrix'!N:N,"*"&amp;TRIM($A16)&amp;"*")</f>
        <v>22</v>
      </c>
      <c r="E16">
        <f t="shared" ca="1" si="0"/>
        <v>45</v>
      </c>
    </row>
    <row r="17" spans="1:5" x14ac:dyDescent="0.25">
      <c r="A17" t="s">
        <v>1457</v>
      </c>
      <c r="B17" t="s">
        <v>1669</v>
      </c>
      <c r="C17" t="s">
        <v>1392</v>
      </c>
      <c r="D17">
        <f>COUNTIF('Content+RQ2 Matrix'!N:N,"*"&amp;TRIM($A17)&amp;"*")</f>
        <v>1</v>
      </c>
      <c r="E17">
        <f t="shared" ca="1" si="0"/>
        <v>1</v>
      </c>
    </row>
    <row r="18" spans="1:5" x14ac:dyDescent="0.25">
      <c r="A18" t="s">
        <v>1622</v>
      </c>
      <c r="B18" t="s">
        <v>1675</v>
      </c>
      <c r="C18" t="s">
        <v>1446</v>
      </c>
      <c r="D18">
        <f>COUNTIF('Content+RQ2 Matrix'!N:N,"*"&amp;TRIM($A18)&amp;"*")</f>
        <v>39</v>
      </c>
      <c r="E18">
        <f t="shared" ca="1" si="0"/>
        <v>39</v>
      </c>
    </row>
    <row r="19" spans="1:5" x14ac:dyDescent="0.25">
      <c r="A19" t="s">
        <v>1511</v>
      </c>
      <c r="B19" t="s">
        <v>1458</v>
      </c>
      <c r="C19" t="s">
        <v>1392</v>
      </c>
      <c r="D19">
        <f>COUNTIF('Content+RQ2 Matrix'!N:N,"*"&amp;TRIM($A19)&amp;"*")</f>
        <v>1</v>
      </c>
      <c r="E19">
        <f t="shared" ca="1" si="0"/>
        <v>11</v>
      </c>
    </row>
    <row r="20" spans="1:5" x14ac:dyDescent="0.25">
      <c r="A20" t="s">
        <v>1557</v>
      </c>
      <c r="B20" t="s">
        <v>1458</v>
      </c>
      <c r="C20" t="s">
        <v>1392</v>
      </c>
      <c r="D20">
        <f>COUNTIF('Content+RQ2 Matrix'!N:N,"*"&amp;TRIM($A20)&amp;"*")</f>
        <v>10</v>
      </c>
      <c r="E20">
        <f t="shared" ca="1" si="0"/>
        <v>11</v>
      </c>
    </row>
    <row r="21" spans="1:5" x14ac:dyDescent="0.25">
      <c r="A21" t="s">
        <v>1344</v>
      </c>
      <c r="B21" t="s">
        <v>1625</v>
      </c>
      <c r="C21" t="s">
        <v>1316</v>
      </c>
      <c r="D21">
        <f>COUNTIF('Content+RQ2 Matrix'!N:N,"*"&amp;TRIM($A21)&amp;"*")</f>
        <v>9</v>
      </c>
      <c r="E21">
        <f t="shared" ca="1" si="0"/>
        <v>9</v>
      </c>
    </row>
    <row r="22" spans="1:5" x14ac:dyDescent="0.25">
      <c r="A22" t="s">
        <v>1559</v>
      </c>
      <c r="B22" t="s">
        <v>1626</v>
      </c>
      <c r="C22" t="s">
        <v>1316</v>
      </c>
      <c r="D22">
        <f>COUNTIF('Content+RQ2 Matrix'!N:N,"*"&amp;TRIM($A22)&amp;"*")</f>
        <v>1</v>
      </c>
      <c r="E22">
        <f t="shared" ca="1" si="0"/>
        <v>1</v>
      </c>
    </row>
    <row r="23" spans="1:5" x14ac:dyDescent="0.25">
      <c r="A23" t="s">
        <v>1345</v>
      </c>
      <c r="B23" t="s">
        <v>1345</v>
      </c>
      <c r="C23" t="s">
        <v>1392</v>
      </c>
      <c r="D23">
        <f>COUNTIF('Content+RQ2 Matrix'!N:N,"*"&amp;TRIM($A23)&amp;"*")</f>
        <v>4</v>
      </c>
      <c r="E23">
        <f t="shared" ca="1" si="0"/>
        <v>5</v>
      </c>
    </row>
    <row r="24" spans="1:5" x14ac:dyDescent="0.25">
      <c r="A24" t="s">
        <v>1461</v>
      </c>
      <c r="B24" t="s">
        <v>1671</v>
      </c>
      <c r="C24" t="s">
        <v>1392</v>
      </c>
      <c r="D24">
        <f>COUNTIF('Content+RQ2 Matrix'!N:N,"*"&amp;TRIM($A24)&amp;"*")</f>
        <v>1</v>
      </c>
      <c r="E24">
        <f t="shared" ca="1" si="0"/>
        <v>6</v>
      </c>
    </row>
    <row r="25" spans="1:5" x14ac:dyDescent="0.25">
      <c r="A25" t="s">
        <v>1541</v>
      </c>
      <c r="B25" t="s">
        <v>1650</v>
      </c>
      <c r="C25" t="s">
        <v>1392</v>
      </c>
      <c r="D25">
        <f>COUNTIF('Content+RQ2 Matrix'!N:N,"*"&amp;TRIM($A25)&amp;"*")</f>
        <v>1</v>
      </c>
      <c r="E25">
        <f t="shared" ca="1" si="0"/>
        <v>1</v>
      </c>
    </row>
    <row r="26" spans="1:5" x14ac:dyDescent="0.25">
      <c r="A26" t="s">
        <v>1408</v>
      </c>
      <c r="B26" t="s">
        <v>1657</v>
      </c>
      <c r="C26" t="s">
        <v>1446</v>
      </c>
      <c r="D26">
        <f>COUNTIF('Content+RQ2 Matrix'!N:N,"*"&amp;TRIM($A26)&amp;"*")</f>
        <v>1</v>
      </c>
      <c r="E26">
        <f t="shared" ca="1" si="0"/>
        <v>1</v>
      </c>
    </row>
    <row r="27" spans="1:5" x14ac:dyDescent="0.25">
      <c r="A27" t="s">
        <v>1562</v>
      </c>
      <c r="B27" t="s">
        <v>1676</v>
      </c>
      <c r="C27" t="s">
        <v>1446</v>
      </c>
      <c r="D27">
        <f>COUNTIF('Content+RQ2 Matrix'!N:N,"*"&amp;TRIM($A27)&amp;"*")</f>
        <v>5</v>
      </c>
      <c r="E27">
        <f t="shared" ca="1" si="0"/>
        <v>30</v>
      </c>
    </row>
    <row r="28" spans="1:5" x14ac:dyDescent="0.25">
      <c r="A28" t="s">
        <v>1563</v>
      </c>
      <c r="B28" t="s">
        <v>1674</v>
      </c>
      <c r="C28" t="s">
        <v>1446</v>
      </c>
      <c r="D28">
        <f>COUNTIF('Content+RQ2 Matrix'!N:N,"*"&amp;TRIM($A28)&amp;"*")</f>
        <v>2</v>
      </c>
      <c r="E28">
        <f t="shared" ca="1" si="0"/>
        <v>2</v>
      </c>
    </row>
    <row r="29" spans="1:5" x14ac:dyDescent="0.25">
      <c r="A29" t="s">
        <v>1564</v>
      </c>
      <c r="B29" t="s">
        <v>1319</v>
      </c>
      <c r="C29" t="s">
        <v>1446</v>
      </c>
      <c r="D29">
        <f>COUNTIF('Content+RQ2 Matrix'!N:N,"*"&amp;TRIM($A29)&amp;"*")</f>
        <v>12</v>
      </c>
      <c r="E29">
        <f t="shared" ca="1" si="0"/>
        <v>31</v>
      </c>
    </row>
    <row r="30" spans="1:5" x14ac:dyDescent="0.25">
      <c r="A30" t="s">
        <v>1322</v>
      </c>
      <c r="B30" t="s">
        <v>1322</v>
      </c>
      <c r="C30" t="s">
        <v>1392</v>
      </c>
      <c r="D30">
        <f>COUNTIF('Content+RQ2 Matrix'!N:N,"*"&amp;TRIM($A30)&amp;"*")</f>
        <v>3</v>
      </c>
      <c r="E30">
        <f t="shared" ca="1" si="0"/>
        <v>28</v>
      </c>
    </row>
    <row r="31" spans="1:5" x14ac:dyDescent="0.25">
      <c r="A31" t="s">
        <v>1328</v>
      </c>
      <c r="B31" t="s">
        <v>1327</v>
      </c>
      <c r="C31" t="s">
        <v>1392</v>
      </c>
      <c r="D31">
        <f>COUNTIF('Content+RQ2 Matrix'!N:N,"*"&amp;TRIM($A31)&amp;"*")</f>
        <v>19</v>
      </c>
      <c r="E31">
        <f t="shared" ca="1" si="0"/>
        <v>46</v>
      </c>
    </row>
    <row r="32" spans="1:5" x14ac:dyDescent="0.25">
      <c r="A32" t="s">
        <v>1346</v>
      </c>
      <c r="B32" t="s">
        <v>1346</v>
      </c>
      <c r="C32" t="s">
        <v>1392</v>
      </c>
      <c r="D32">
        <f>COUNTIF('Content+RQ2 Matrix'!N:N,"*"&amp;TRIM($A32)&amp;"*")</f>
        <v>51</v>
      </c>
      <c r="E32">
        <f t="shared" ca="1" si="0"/>
        <v>51</v>
      </c>
    </row>
    <row r="33" spans="1:5" x14ac:dyDescent="0.25">
      <c r="A33" t="s">
        <v>1357</v>
      </c>
      <c r="B33" t="s">
        <v>1631</v>
      </c>
      <c r="C33" t="s">
        <v>1392</v>
      </c>
      <c r="D33">
        <f>COUNTIF('Content+RQ2 Matrix'!N:N,"*"&amp;TRIM($A33)&amp;"*")</f>
        <v>1</v>
      </c>
      <c r="E33">
        <f t="shared" ca="1" si="0"/>
        <v>6</v>
      </c>
    </row>
    <row r="34" spans="1:5" x14ac:dyDescent="0.25">
      <c r="A34" t="s">
        <v>1542</v>
      </c>
      <c r="B34" t="s">
        <v>1632</v>
      </c>
      <c r="C34" t="s">
        <v>1316</v>
      </c>
      <c r="D34">
        <f>COUNTIF('Content+RQ2 Matrix'!N:N,"*"&amp;TRIM($A34)&amp;"*")</f>
        <v>2</v>
      </c>
      <c r="E34">
        <f t="shared" ref="E34:E65" ca="1" si="1">SUMIF(B:D,B34,D:D)</f>
        <v>19</v>
      </c>
    </row>
    <row r="35" spans="1:5" x14ac:dyDescent="0.25">
      <c r="A35" t="s">
        <v>1358</v>
      </c>
      <c r="B35" t="s">
        <v>1643</v>
      </c>
      <c r="C35" t="s">
        <v>1316</v>
      </c>
      <c r="D35">
        <f>COUNTIF('Content+RQ2 Matrix'!N:N,"*"&amp;TRIM($A35)&amp;"*")</f>
        <v>2</v>
      </c>
      <c r="E35">
        <f t="shared" ca="1" si="1"/>
        <v>2</v>
      </c>
    </row>
    <row r="36" spans="1:5" x14ac:dyDescent="0.25">
      <c r="A36" t="s">
        <v>1334</v>
      </c>
      <c r="B36" t="s">
        <v>1334</v>
      </c>
      <c r="C36" t="s">
        <v>1392</v>
      </c>
      <c r="D36">
        <f>COUNTIF('Content+RQ2 Matrix'!N:N,"*"&amp;TRIM($A36)&amp;"*")</f>
        <v>22</v>
      </c>
      <c r="E36">
        <f t="shared" ca="1" si="1"/>
        <v>45</v>
      </c>
    </row>
    <row r="37" spans="1:5" x14ac:dyDescent="0.25">
      <c r="A37" t="s">
        <v>1360</v>
      </c>
      <c r="B37" t="s">
        <v>1382</v>
      </c>
      <c r="C37" t="s">
        <v>1446</v>
      </c>
      <c r="D37">
        <f>COUNTIF('Content+RQ2 Matrix'!N:N,"*"&amp;TRIM($A37)&amp;"*")</f>
        <v>6</v>
      </c>
      <c r="E37">
        <f t="shared" ca="1" si="1"/>
        <v>37</v>
      </c>
    </row>
    <row r="38" spans="1:5" x14ac:dyDescent="0.25">
      <c r="A38" t="s">
        <v>1412</v>
      </c>
      <c r="B38" t="s">
        <v>1664</v>
      </c>
      <c r="C38" t="s">
        <v>1392</v>
      </c>
      <c r="D38">
        <f>COUNTIF('Content+RQ2 Matrix'!N:N,"*"&amp;TRIM($A38)&amp;"*")</f>
        <v>1</v>
      </c>
      <c r="E38">
        <f t="shared" ca="1" si="1"/>
        <v>1</v>
      </c>
    </row>
    <row r="39" spans="1:5" x14ac:dyDescent="0.25">
      <c r="A39" t="s">
        <v>1567</v>
      </c>
      <c r="B39" t="s">
        <v>1448</v>
      </c>
      <c r="C39" t="s">
        <v>1446</v>
      </c>
      <c r="D39">
        <f>COUNTIF('Content+RQ2 Matrix'!N:N,"*"&amp;TRIM($A39)&amp;"*")</f>
        <v>2</v>
      </c>
      <c r="E39">
        <f t="shared" ca="1" si="1"/>
        <v>2</v>
      </c>
    </row>
    <row r="40" spans="1:5" x14ac:dyDescent="0.25">
      <c r="A40" t="s">
        <v>1362</v>
      </c>
      <c r="B40" t="s">
        <v>1362</v>
      </c>
      <c r="C40" t="s">
        <v>1392</v>
      </c>
      <c r="D40">
        <f>COUNTIF('Content+RQ2 Matrix'!N:N,"*"&amp;TRIM($A40)&amp;"*")</f>
        <v>3</v>
      </c>
      <c r="E40">
        <f t="shared" ca="1" si="1"/>
        <v>3</v>
      </c>
    </row>
    <row r="41" spans="1:5" x14ac:dyDescent="0.25">
      <c r="A41" t="s">
        <v>1317</v>
      </c>
      <c r="B41" t="s">
        <v>1317</v>
      </c>
      <c r="C41" t="s">
        <v>1392</v>
      </c>
      <c r="D41">
        <f>COUNTIF('Content+RQ2 Matrix'!N:N,"*"&amp;TRIM($A41)&amp;"*")</f>
        <v>45</v>
      </c>
      <c r="E41">
        <f t="shared" ca="1" si="1"/>
        <v>45</v>
      </c>
    </row>
    <row r="42" spans="1:5" x14ac:dyDescent="0.25">
      <c r="A42" t="s">
        <v>1414</v>
      </c>
      <c r="B42" t="s">
        <v>1368</v>
      </c>
      <c r="C42" t="s">
        <v>1392</v>
      </c>
      <c r="D42">
        <f>COUNTIF('Content+RQ2 Matrix'!N:N,"*"&amp;TRIM($A42)&amp;"*")</f>
        <v>1</v>
      </c>
      <c r="E42">
        <f t="shared" ca="1" si="1"/>
        <v>3</v>
      </c>
    </row>
    <row r="43" spans="1:5" x14ac:dyDescent="0.25">
      <c r="A43" t="s">
        <v>1320</v>
      </c>
      <c r="B43" t="s">
        <v>1320</v>
      </c>
      <c r="C43" t="s">
        <v>1392</v>
      </c>
      <c r="D43">
        <f>COUNTIF('Content+RQ2 Matrix'!N:N,"*"&amp;TRIM($A43)&amp;"*")</f>
        <v>26</v>
      </c>
      <c r="E43">
        <f t="shared" ca="1" si="1"/>
        <v>27</v>
      </c>
    </row>
    <row r="44" spans="1:5" x14ac:dyDescent="0.25">
      <c r="A44" t="s">
        <v>1568</v>
      </c>
      <c r="B44" t="s">
        <v>1655</v>
      </c>
      <c r="C44" t="s">
        <v>1316</v>
      </c>
      <c r="D44">
        <f>COUNTIF('Content+RQ2 Matrix'!N:N,"*"&amp;TRIM($A44)&amp;"*")</f>
        <v>2</v>
      </c>
      <c r="E44">
        <f t="shared" ca="1" si="1"/>
        <v>2</v>
      </c>
    </row>
    <row r="45" spans="1:5" x14ac:dyDescent="0.25">
      <c r="A45" t="s">
        <v>1569</v>
      </c>
      <c r="B45" t="s">
        <v>1632</v>
      </c>
      <c r="C45" t="s">
        <v>1446</v>
      </c>
      <c r="D45">
        <f>COUNTIF('Content+RQ2 Matrix'!N:N,"*"&amp;TRIM($A45)&amp;"*")</f>
        <v>8</v>
      </c>
      <c r="E45">
        <f t="shared" ca="1" si="1"/>
        <v>19</v>
      </c>
    </row>
    <row r="46" spans="1:5" x14ac:dyDescent="0.25">
      <c r="A46" t="s">
        <v>1570</v>
      </c>
      <c r="B46" t="s">
        <v>1676</v>
      </c>
      <c r="C46" t="s">
        <v>1446</v>
      </c>
      <c r="D46">
        <f>COUNTIF('Content+RQ2 Matrix'!N:N,"*"&amp;TRIM($A46)&amp;"*")</f>
        <v>15</v>
      </c>
      <c r="E46">
        <f t="shared" ca="1" si="1"/>
        <v>30</v>
      </c>
    </row>
    <row r="47" spans="1:5" x14ac:dyDescent="0.25">
      <c r="A47" t="s">
        <v>1571</v>
      </c>
      <c r="B47" t="s">
        <v>1676</v>
      </c>
      <c r="C47" t="s">
        <v>1446</v>
      </c>
      <c r="D47">
        <f>COUNTIF('Content+RQ2 Matrix'!N:N,"*"&amp;TRIM($A47)&amp;"*")</f>
        <v>9</v>
      </c>
      <c r="E47">
        <f t="shared" ca="1" si="1"/>
        <v>30</v>
      </c>
    </row>
    <row r="48" spans="1:5" x14ac:dyDescent="0.25">
      <c r="A48" t="s">
        <v>1572</v>
      </c>
      <c r="B48" t="s">
        <v>1627</v>
      </c>
      <c r="C48" t="s">
        <v>1446</v>
      </c>
      <c r="D48">
        <f>COUNTIF('Content+RQ2 Matrix'!N:N,"*"&amp;TRIM($A48)&amp;"*")</f>
        <v>2</v>
      </c>
      <c r="E48">
        <f t="shared" ca="1" si="1"/>
        <v>2</v>
      </c>
    </row>
    <row r="49" spans="1:5" x14ac:dyDescent="0.25">
      <c r="A49" t="s">
        <v>1573</v>
      </c>
      <c r="B49" t="s">
        <v>1673</v>
      </c>
      <c r="C49" t="s">
        <v>1446</v>
      </c>
      <c r="D49">
        <f>COUNTIF('Content+RQ2 Matrix'!N:N,"*"&amp;TRIM($A49)&amp;"*")</f>
        <v>1</v>
      </c>
      <c r="E49">
        <f t="shared" ca="1" si="1"/>
        <v>6</v>
      </c>
    </row>
    <row r="50" spans="1:5" x14ac:dyDescent="0.25">
      <c r="A50" t="s">
        <v>1574</v>
      </c>
      <c r="B50" t="s">
        <v>1628</v>
      </c>
      <c r="C50" t="s">
        <v>1446</v>
      </c>
      <c r="D50">
        <f>COUNTIF('Content+RQ2 Matrix'!N:N,"*"&amp;TRIM($A50)&amp;"*")</f>
        <v>1</v>
      </c>
      <c r="E50">
        <f t="shared" ca="1" si="1"/>
        <v>1</v>
      </c>
    </row>
    <row r="51" spans="1:5" x14ac:dyDescent="0.25">
      <c r="A51" t="s">
        <v>1321</v>
      </c>
      <c r="B51" t="s">
        <v>1629</v>
      </c>
      <c r="C51" t="s">
        <v>1392</v>
      </c>
      <c r="D51">
        <f>COUNTIF('Content+RQ2 Matrix'!N:N,"*"&amp;TRIM($A51)&amp;"*")</f>
        <v>14</v>
      </c>
      <c r="E51">
        <f t="shared" ca="1" si="1"/>
        <v>14</v>
      </c>
    </row>
    <row r="52" spans="1:5" x14ac:dyDescent="0.25">
      <c r="A52" t="s">
        <v>1523</v>
      </c>
      <c r="B52" t="s">
        <v>1663</v>
      </c>
      <c r="C52" t="s">
        <v>1392</v>
      </c>
      <c r="D52">
        <f>COUNTIF('Content+RQ2 Matrix'!N:N,"*"&amp;TRIM($A52)&amp;"*")</f>
        <v>1</v>
      </c>
      <c r="E52">
        <f t="shared" ca="1" si="1"/>
        <v>1</v>
      </c>
    </row>
    <row r="53" spans="1:5" x14ac:dyDescent="0.25">
      <c r="A53" t="s">
        <v>1620</v>
      </c>
      <c r="B53" t="s">
        <v>1660</v>
      </c>
      <c r="C53" t="s">
        <v>1446</v>
      </c>
      <c r="D53">
        <f>COUNTIF('Content+RQ2 Matrix'!N:N,"*"&amp;TRIM($A53)&amp;"*")</f>
        <v>11</v>
      </c>
      <c r="E53">
        <f t="shared" ca="1" si="1"/>
        <v>12</v>
      </c>
    </row>
    <row r="54" spans="1:5" x14ac:dyDescent="0.25">
      <c r="A54" t="s">
        <v>1524</v>
      </c>
      <c r="B54" t="s">
        <v>1342</v>
      </c>
      <c r="C54" t="s">
        <v>1392</v>
      </c>
      <c r="D54">
        <f>COUNTIF('Content+RQ2 Matrix'!N:N,"*"&amp;TRIM($A54)&amp;"*")</f>
        <v>4</v>
      </c>
      <c r="E54">
        <f t="shared" ca="1" si="1"/>
        <v>4</v>
      </c>
    </row>
    <row r="55" spans="1:5" x14ac:dyDescent="0.25">
      <c r="A55" t="s">
        <v>1576</v>
      </c>
      <c r="B55" t="s">
        <v>1644</v>
      </c>
      <c r="C55" t="s">
        <v>1446</v>
      </c>
      <c r="D55">
        <f>COUNTIF('Content+RQ2 Matrix'!N:N,"*"&amp;TRIM($A55)&amp;"*")</f>
        <v>1</v>
      </c>
      <c r="E55">
        <f t="shared" ca="1" si="1"/>
        <v>2</v>
      </c>
    </row>
    <row r="56" spans="1:5" x14ac:dyDescent="0.25">
      <c r="A56" t="s">
        <v>1543</v>
      </c>
      <c r="B56" t="s">
        <v>1671</v>
      </c>
      <c r="C56" t="s">
        <v>1392</v>
      </c>
      <c r="D56">
        <f>COUNTIF('Content+RQ2 Matrix'!N:N,"*"&amp;TRIM($A56)&amp;"*")</f>
        <v>4</v>
      </c>
      <c r="E56">
        <f t="shared" ca="1" si="1"/>
        <v>6</v>
      </c>
    </row>
    <row r="57" spans="1:5" x14ac:dyDescent="0.25">
      <c r="A57" t="s">
        <v>1364</v>
      </c>
      <c r="B57" t="s">
        <v>1364</v>
      </c>
      <c r="C57" t="s">
        <v>1392</v>
      </c>
      <c r="D57">
        <f>COUNTIF('Content+RQ2 Matrix'!N:N,"*"&amp;TRIM($A57)&amp;"*")</f>
        <v>3</v>
      </c>
      <c r="E57">
        <f t="shared" ca="1" si="1"/>
        <v>3</v>
      </c>
    </row>
    <row r="58" spans="1:5" x14ac:dyDescent="0.25">
      <c r="A58" t="s">
        <v>1449</v>
      </c>
      <c r="B58" t="s">
        <v>1649</v>
      </c>
      <c r="C58" t="s">
        <v>1446</v>
      </c>
      <c r="D58">
        <f>COUNTIF('Content+RQ2 Matrix'!N:N,"*"&amp;TRIM($A58)&amp;"*")</f>
        <v>3</v>
      </c>
      <c r="E58">
        <f t="shared" ca="1" si="1"/>
        <v>3</v>
      </c>
    </row>
    <row r="59" spans="1:5" x14ac:dyDescent="0.25">
      <c r="A59" t="s">
        <v>1365</v>
      </c>
      <c r="B59" t="s">
        <v>1630</v>
      </c>
      <c r="C59" t="s">
        <v>1392</v>
      </c>
      <c r="D59">
        <f>COUNTIF('Content+RQ2 Matrix'!N:N,"*"&amp;TRIM($A59)&amp;"*")</f>
        <v>4</v>
      </c>
      <c r="E59">
        <f t="shared" ca="1" si="1"/>
        <v>4</v>
      </c>
    </row>
    <row r="60" spans="1:5" x14ac:dyDescent="0.25">
      <c r="A60" t="s">
        <v>1366</v>
      </c>
      <c r="B60" t="s">
        <v>1366</v>
      </c>
      <c r="C60" t="s">
        <v>1392</v>
      </c>
      <c r="D60">
        <f>COUNTIF('Content+RQ2 Matrix'!N:N,"*"&amp;TRIM($A60)&amp;"*")</f>
        <v>16</v>
      </c>
      <c r="E60">
        <f t="shared" ca="1" si="1"/>
        <v>16</v>
      </c>
    </row>
    <row r="61" spans="1:5" x14ac:dyDescent="0.25">
      <c r="A61" t="s">
        <v>1330</v>
      </c>
      <c r="B61" t="s">
        <v>1330</v>
      </c>
      <c r="C61" t="s">
        <v>1392</v>
      </c>
      <c r="D61">
        <f>COUNTIF('Content+RQ2 Matrix'!N:N,"*"&amp;TRIM($A61)&amp;"*")</f>
        <v>5</v>
      </c>
      <c r="E61">
        <f t="shared" ca="1" si="1"/>
        <v>5</v>
      </c>
    </row>
    <row r="62" spans="1:5" x14ac:dyDescent="0.25">
      <c r="A62" t="s">
        <v>1339</v>
      </c>
      <c r="B62" t="s">
        <v>1339</v>
      </c>
      <c r="C62" t="s">
        <v>1392</v>
      </c>
      <c r="D62">
        <f>COUNTIF('Content+RQ2 Matrix'!N:N,"*"&amp;TRIM($A62)&amp;"*")</f>
        <v>6</v>
      </c>
      <c r="E62">
        <f t="shared" ca="1" si="1"/>
        <v>6</v>
      </c>
    </row>
    <row r="63" spans="1:5" x14ac:dyDescent="0.25">
      <c r="A63" t="s">
        <v>1583</v>
      </c>
      <c r="B63" t="s">
        <v>1374</v>
      </c>
      <c r="C63" t="s">
        <v>1446</v>
      </c>
      <c r="D63">
        <f>COUNTIF('Content+RQ2 Matrix'!N:N,"*"&amp;TRIM($A63)&amp;"*")</f>
        <v>3</v>
      </c>
      <c r="E63">
        <f t="shared" ca="1" si="1"/>
        <v>16</v>
      </c>
    </row>
    <row r="64" spans="1:5" x14ac:dyDescent="0.25">
      <c r="A64" t="s">
        <v>1670</v>
      </c>
      <c r="B64" t="s">
        <v>1672</v>
      </c>
      <c r="C64" t="s">
        <v>1392</v>
      </c>
      <c r="D64">
        <f>COUNTIF('Content+RQ2 Matrix'!N:N,"*"&amp;TRIM($A64)&amp;"*")</f>
        <v>1</v>
      </c>
      <c r="E64">
        <f t="shared" ca="1" si="1"/>
        <v>1</v>
      </c>
    </row>
    <row r="65" spans="1:5" x14ac:dyDescent="0.25">
      <c r="A65" t="s">
        <v>1335</v>
      </c>
      <c r="B65" t="s">
        <v>1322</v>
      </c>
      <c r="C65" t="s">
        <v>1392</v>
      </c>
      <c r="D65">
        <f>COUNTIF('Content+RQ2 Matrix'!N:N,"*"&amp;TRIM($A65)&amp;"*")</f>
        <v>25</v>
      </c>
      <c r="E65">
        <f t="shared" ca="1" si="1"/>
        <v>28</v>
      </c>
    </row>
    <row r="66" spans="1:5" x14ac:dyDescent="0.25">
      <c r="A66" t="s">
        <v>1347</v>
      </c>
      <c r="B66" t="s">
        <v>1652</v>
      </c>
      <c r="C66" t="s">
        <v>1316</v>
      </c>
      <c r="D66">
        <f>COUNTIF('Content+RQ2 Matrix'!N:N,"*"&amp;TRIM($A66)&amp;"*")</f>
        <v>2</v>
      </c>
      <c r="E66">
        <f t="shared" ref="E66:E97" ca="1" si="2">SUMIF(B:D,B66,D:D)</f>
        <v>2</v>
      </c>
    </row>
    <row r="67" spans="1:5" x14ac:dyDescent="0.25">
      <c r="A67" t="s">
        <v>1420</v>
      </c>
      <c r="B67" t="s">
        <v>1382</v>
      </c>
      <c r="C67" t="s">
        <v>1446</v>
      </c>
      <c r="D67">
        <f>COUNTIF('Content+RQ2 Matrix'!N:N,"*"&amp;TRIM($A67)&amp;"*")</f>
        <v>2</v>
      </c>
      <c r="E67">
        <f t="shared" ca="1" si="2"/>
        <v>37</v>
      </c>
    </row>
    <row r="68" spans="1:5" x14ac:dyDescent="0.25">
      <c r="A68" t="s">
        <v>1421</v>
      </c>
      <c r="B68" t="s">
        <v>1345</v>
      </c>
      <c r="C68" t="s">
        <v>1392</v>
      </c>
      <c r="D68">
        <f>COUNTIF('Content+RQ2 Matrix'!N:N,"*"&amp;TRIM($A68)&amp;"*")</f>
        <v>1</v>
      </c>
      <c r="E68">
        <f t="shared" ca="1" si="2"/>
        <v>5</v>
      </c>
    </row>
    <row r="69" spans="1:5" x14ac:dyDescent="0.25">
      <c r="A69" t="s">
        <v>1545</v>
      </c>
      <c r="B69" t="s">
        <v>1320</v>
      </c>
      <c r="C69" t="s">
        <v>1392</v>
      </c>
      <c r="D69">
        <f>COUNTIF('Content+RQ2 Matrix'!N:N,"*"&amp;TRIM($A69)&amp;"*")</f>
        <v>1</v>
      </c>
      <c r="E69">
        <f t="shared" ca="1" si="2"/>
        <v>27</v>
      </c>
    </row>
    <row r="70" spans="1:5" x14ac:dyDescent="0.25">
      <c r="A70" t="s">
        <v>1422</v>
      </c>
      <c r="B70" t="s">
        <v>1631</v>
      </c>
      <c r="C70" t="s">
        <v>1392</v>
      </c>
      <c r="D70">
        <f>COUNTIF('Content+RQ2 Matrix'!N:N,"*"&amp;TRIM($A70)&amp;"*")</f>
        <v>5</v>
      </c>
      <c r="E70">
        <f t="shared" ca="1" si="2"/>
        <v>6</v>
      </c>
    </row>
    <row r="71" spans="1:5" x14ac:dyDescent="0.25">
      <c r="A71" t="s">
        <v>1338</v>
      </c>
      <c r="B71" t="s">
        <v>1338</v>
      </c>
      <c r="C71" t="s">
        <v>1392</v>
      </c>
      <c r="D71">
        <f>COUNTIF('Content+RQ2 Matrix'!N:N,"*"&amp;TRIM($A71)&amp;"*")</f>
        <v>8</v>
      </c>
      <c r="E71">
        <f t="shared" ca="1" si="2"/>
        <v>8</v>
      </c>
    </row>
    <row r="72" spans="1:5" x14ac:dyDescent="0.25">
      <c r="A72" t="s">
        <v>1368</v>
      </c>
      <c r="B72" t="s">
        <v>1368</v>
      </c>
      <c r="C72" t="s">
        <v>1392</v>
      </c>
      <c r="D72">
        <f>COUNTIF('Content+RQ2 Matrix'!N:N,"*"&amp;TRIM($A72)&amp;"*")</f>
        <v>2</v>
      </c>
      <c r="E72">
        <f t="shared" ca="1" si="2"/>
        <v>3</v>
      </c>
    </row>
    <row r="73" spans="1:5" x14ac:dyDescent="0.25">
      <c r="A73" t="s">
        <v>1369</v>
      </c>
      <c r="B73" t="s">
        <v>1653</v>
      </c>
      <c r="C73" t="s">
        <v>1392</v>
      </c>
      <c r="D73">
        <f>COUNTIF('Content+RQ2 Matrix'!N:N,"*"&amp;TRIM($A73)&amp;"*")</f>
        <v>3</v>
      </c>
      <c r="E73">
        <f t="shared" ca="1" si="2"/>
        <v>3</v>
      </c>
    </row>
    <row r="74" spans="1:5" x14ac:dyDescent="0.25">
      <c r="A74" t="s">
        <v>1370</v>
      </c>
      <c r="B74" t="s">
        <v>1662</v>
      </c>
      <c r="C74" t="s">
        <v>1392</v>
      </c>
      <c r="D74">
        <f>COUNTIF('Content+RQ2 Matrix'!N:N,"*"&amp;TRIM($A74)&amp;"*")</f>
        <v>4</v>
      </c>
      <c r="E74">
        <f t="shared" ca="1" si="2"/>
        <v>5</v>
      </c>
    </row>
    <row r="75" spans="1:5" x14ac:dyDescent="0.25">
      <c r="A75" t="s">
        <v>1349</v>
      </c>
      <c r="B75" t="s">
        <v>1632</v>
      </c>
      <c r="C75" t="s">
        <v>1446</v>
      </c>
      <c r="D75">
        <f>COUNTIF('Content+RQ2 Matrix'!N:N,"*"&amp;TRIM($A75)&amp;"*")</f>
        <v>8</v>
      </c>
      <c r="E75">
        <f t="shared" ca="1" si="2"/>
        <v>19</v>
      </c>
    </row>
    <row r="76" spans="1:5" x14ac:dyDescent="0.25">
      <c r="A76" t="s">
        <v>1469</v>
      </c>
      <c r="B76" t="s">
        <v>1651</v>
      </c>
      <c r="C76" t="s">
        <v>1316</v>
      </c>
      <c r="D76">
        <f>COUNTIF('Content+RQ2 Matrix'!N:N,"*"&amp;TRIM($A76)&amp;"*")</f>
        <v>1</v>
      </c>
      <c r="E76">
        <f t="shared" ca="1" si="2"/>
        <v>1</v>
      </c>
    </row>
    <row r="77" spans="1:5" x14ac:dyDescent="0.25">
      <c r="A77" t="s">
        <v>1470</v>
      </c>
      <c r="B77" t="s">
        <v>1642</v>
      </c>
      <c r="C77" t="s">
        <v>1316</v>
      </c>
      <c r="D77">
        <f>COUNTIF('Content+RQ2 Matrix'!N:N,"*"&amp;TRIM($A77)&amp;"*")</f>
        <v>1</v>
      </c>
      <c r="E77">
        <f t="shared" ca="1" si="2"/>
        <v>1</v>
      </c>
    </row>
    <row r="78" spans="1:5" x14ac:dyDescent="0.25">
      <c r="A78" t="s">
        <v>1546</v>
      </c>
      <c r="B78" t="s">
        <v>1371</v>
      </c>
      <c r="C78" t="s">
        <v>1446</v>
      </c>
      <c r="D78">
        <f>COUNTIF('Content+RQ2 Matrix'!N:N,"*"&amp;TRIM($A78)&amp;"*")</f>
        <v>1</v>
      </c>
      <c r="E78">
        <f t="shared" ca="1" si="2"/>
        <v>3</v>
      </c>
    </row>
    <row r="79" spans="1:5" x14ac:dyDescent="0.25">
      <c r="A79" t="s">
        <v>1547</v>
      </c>
      <c r="B79" t="s">
        <v>1371</v>
      </c>
      <c r="C79" t="s">
        <v>1446</v>
      </c>
      <c r="D79">
        <f>COUNTIF('Content+RQ2 Matrix'!N:N,"*"&amp;TRIM($A79)&amp;"*")</f>
        <v>2</v>
      </c>
      <c r="E79">
        <f t="shared" ca="1" si="2"/>
        <v>3</v>
      </c>
    </row>
    <row r="80" spans="1:5" x14ac:dyDescent="0.25">
      <c r="A80" t="s">
        <v>1585</v>
      </c>
      <c r="B80" t="s">
        <v>777</v>
      </c>
      <c r="C80" t="s">
        <v>1446</v>
      </c>
      <c r="D80">
        <f>COUNTIF('Content+RQ2 Matrix'!N:N,"*"&amp;TRIM($A80)&amp;"*")</f>
        <v>7</v>
      </c>
      <c r="E80">
        <f t="shared" ca="1" si="2"/>
        <v>8</v>
      </c>
    </row>
    <row r="81" spans="1:5" x14ac:dyDescent="0.25">
      <c r="A81" t="s">
        <v>1462</v>
      </c>
      <c r="B81" t="s">
        <v>777</v>
      </c>
      <c r="C81" t="s">
        <v>1446</v>
      </c>
      <c r="D81">
        <f>COUNTIF('Content+RQ2 Matrix'!N:N,"*"&amp;TRIM($A81)&amp;"*")</f>
        <v>1</v>
      </c>
      <c r="E81">
        <f t="shared" ca="1" si="2"/>
        <v>8</v>
      </c>
    </row>
    <row r="82" spans="1:5" x14ac:dyDescent="0.25">
      <c r="A82" t="s">
        <v>1527</v>
      </c>
      <c r="B82" t="s">
        <v>1329</v>
      </c>
      <c r="C82" t="s">
        <v>1392</v>
      </c>
      <c r="D82">
        <f>COUNTIF('Content+RQ2 Matrix'!N:N,"*"&amp;TRIM($A82)&amp;"*")</f>
        <v>33</v>
      </c>
      <c r="E82">
        <f t="shared" ca="1" si="2"/>
        <v>34</v>
      </c>
    </row>
    <row r="83" spans="1:5" x14ac:dyDescent="0.25">
      <c r="A83" t="s">
        <v>1586</v>
      </c>
      <c r="B83" t="s">
        <v>1372</v>
      </c>
      <c r="C83" t="s">
        <v>1446</v>
      </c>
      <c r="D83">
        <f>COUNTIF('Content+RQ2 Matrix'!N:N,"*"&amp;TRIM($A83)&amp;"*")</f>
        <v>1</v>
      </c>
      <c r="E83">
        <f t="shared" ca="1" si="2"/>
        <v>1</v>
      </c>
    </row>
    <row r="84" spans="1:5" x14ac:dyDescent="0.25">
      <c r="A84" t="s">
        <v>1373</v>
      </c>
      <c r="B84" t="s">
        <v>1636</v>
      </c>
      <c r="C84" t="s">
        <v>1392</v>
      </c>
      <c r="D84">
        <f>COUNTIF('Content+RQ2 Matrix'!N:N,"*"&amp;TRIM($A84)&amp;"*")</f>
        <v>1</v>
      </c>
      <c r="E84">
        <f t="shared" ca="1" si="2"/>
        <v>11</v>
      </c>
    </row>
    <row r="85" spans="1:5" x14ac:dyDescent="0.25">
      <c r="A85" t="s">
        <v>1587</v>
      </c>
      <c r="B85" t="s">
        <v>1673</v>
      </c>
      <c r="C85" t="s">
        <v>1446</v>
      </c>
      <c r="D85">
        <f>COUNTIF('Content+RQ2 Matrix'!N:N,"*"&amp;TRIM($A85)&amp;"*")</f>
        <v>5</v>
      </c>
      <c r="E85">
        <f t="shared" ca="1" si="2"/>
        <v>6</v>
      </c>
    </row>
    <row r="86" spans="1:5" x14ac:dyDescent="0.25">
      <c r="A86" t="s">
        <v>1588</v>
      </c>
      <c r="B86" t="s">
        <v>1374</v>
      </c>
      <c r="C86" t="s">
        <v>1446</v>
      </c>
      <c r="D86">
        <f>COUNTIF('Content+RQ2 Matrix'!N:N,"*"&amp;TRIM($A86)&amp;"*")</f>
        <v>13</v>
      </c>
      <c r="E86">
        <f t="shared" ca="1" si="2"/>
        <v>16</v>
      </c>
    </row>
    <row r="87" spans="1:5" x14ac:dyDescent="0.25">
      <c r="A87" t="s">
        <v>1375</v>
      </c>
      <c r="B87" t="s">
        <v>1639</v>
      </c>
      <c r="C87" t="s">
        <v>1316</v>
      </c>
      <c r="D87">
        <f>COUNTIF('Content+RQ2 Matrix'!N:N,"*"&amp;TRIM($A87)&amp;"*")</f>
        <v>5</v>
      </c>
      <c r="E87">
        <f t="shared" ca="1" si="2"/>
        <v>5</v>
      </c>
    </row>
    <row r="88" spans="1:5" x14ac:dyDescent="0.25">
      <c r="A88" t="s">
        <v>1549</v>
      </c>
      <c r="B88" t="s">
        <v>1671</v>
      </c>
      <c r="C88" t="s">
        <v>1392</v>
      </c>
      <c r="D88">
        <f>COUNTIF('Content+RQ2 Matrix'!N:N,"*"&amp;TRIM($A88)&amp;"*")</f>
        <v>1</v>
      </c>
      <c r="E88">
        <f t="shared" ca="1" si="2"/>
        <v>6</v>
      </c>
    </row>
    <row r="89" spans="1:5" x14ac:dyDescent="0.25">
      <c r="A89" t="s">
        <v>1589</v>
      </c>
      <c r="B89" t="s">
        <v>1376</v>
      </c>
      <c r="C89" t="s">
        <v>1446</v>
      </c>
      <c r="D89">
        <f>COUNTIF('Content+RQ2 Matrix'!N:N,"*"&amp;TRIM($A89)&amp;"*")</f>
        <v>7</v>
      </c>
      <c r="E89">
        <f t="shared" ca="1" si="2"/>
        <v>7</v>
      </c>
    </row>
    <row r="90" spans="1:5" x14ac:dyDescent="0.25">
      <c r="A90" t="s">
        <v>1530</v>
      </c>
      <c r="B90" t="s">
        <v>1337</v>
      </c>
      <c r="C90" t="s">
        <v>1392</v>
      </c>
      <c r="D90">
        <f>COUNTIF('Content+RQ2 Matrix'!N:N,"*"&amp;TRIM($A90)&amp;"*")</f>
        <v>8</v>
      </c>
      <c r="E90">
        <f t="shared" ca="1" si="2"/>
        <v>8</v>
      </c>
    </row>
    <row r="91" spans="1:5" x14ac:dyDescent="0.25">
      <c r="A91" t="s">
        <v>1377</v>
      </c>
      <c r="B91" t="s">
        <v>1636</v>
      </c>
      <c r="C91" t="s">
        <v>1392</v>
      </c>
      <c r="D91">
        <f>COUNTIF('Content+RQ2 Matrix'!N:N,"*"&amp;TRIM($A91)&amp;"*")</f>
        <v>4</v>
      </c>
      <c r="E91">
        <f t="shared" ca="1" si="2"/>
        <v>11</v>
      </c>
    </row>
    <row r="92" spans="1:5" x14ac:dyDescent="0.25">
      <c r="A92" t="s">
        <v>1464</v>
      </c>
      <c r="B92" t="s">
        <v>1636</v>
      </c>
      <c r="C92" t="s">
        <v>1392</v>
      </c>
      <c r="D92">
        <f>COUNTIF('Content+RQ2 Matrix'!N:N,"*"&amp;TRIM($A92)&amp;"*")</f>
        <v>1</v>
      </c>
      <c r="E92">
        <f t="shared" ca="1" si="2"/>
        <v>11</v>
      </c>
    </row>
    <row r="93" spans="1:5" x14ac:dyDescent="0.25">
      <c r="A93" t="s">
        <v>1531</v>
      </c>
      <c r="B93" t="s">
        <v>1333</v>
      </c>
      <c r="C93" t="s">
        <v>1446</v>
      </c>
      <c r="D93">
        <f>COUNTIF('Content+RQ2 Matrix'!N:N,"*"&amp;TRIM($A93)&amp;"*")</f>
        <v>5</v>
      </c>
      <c r="E93">
        <f t="shared" ca="1" si="2"/>
        <v>5</v>
      </c>
    </row>
    <row r="94" spans="1:5" x14ac:dyDescent="0.25">
      <c r="A94" t="s">
        <v>1591</v>
      </c>
      <c r="B94" t="s">
        <v>1332</v>
      </c>
      <c r="C94" t="s">
        <v>1446</v>
      </c>
      <c r="D94">
        <f>COUNTIF('Content+RQ2 Matrix'!N:N,"*"&amp;TRIM($A94)&amp;"*")</f>
        <v>8</v>
      </c>
      <c r="E94">
        <f t="shared" ca="1" si="2"/>
        <v>9</v>
      </c>
    </row>
    <row r="95" spans="1:5" x14ac:dyDescent="0.25">
      <c r="A95" t="s">
        <v>1532</v>
      </c>
      <c r="B95" t="s">
        <v>1637</v>
      </c>
      <c r="C95" t="s">
        <v>1392</v>
      </c>
      <c r="D95">
        <f>COUNTIF('Content+RQ2 Matrix'!N:N,"*"&amp;TRIM($A95)&amp;"*")</f>
        <v>3</v>
      </c>
      <c r="E95">
        <f t="shared" ca="1" si="2"/>
        <v>3</v>
      </c>
    </row>
    <row r="96" spans="1:5" x14ac:dyDescent="0.25">
      <c r="A96" t="s">
        <v>1592</v>
      </c>
      <c r="B96" t="s">
        <v>1656</v>
      </c>
      <c r="C96" t="s">
        <v>1446</v>
      </c>
      <c r="D96">
        <f>COUNTIF('Content+RQ2 Matrix'!N:N,"*"&amp;TRIM($A96)&amp;"*")</f>
        <v>1</v>
      </c>
      <c r="E96">
        <f t="shared" ca="1" si="2"/>
        <v>2</v>
      </c>
    </row>
    <row r="97" spans="1:5" x14ac:dyDescent="0.25">
      <c r="A97" t="s">
        <v>1380</v>
      </c>
      <c r="B97" t="s">
        <v>1659</v>
      </c>
      <c r="C97" t="s">
        <v>1446</v>
      </c>
      <c r="D97">
        <f>COUNTIF('Content+RQ2 Matrix'!N:N,"*"&amp;TRIM($A97)&amp;"*")</f>
        <v>1</v>
      </c>
      <c r="E97">
        <f t="shared" ca="1" si="2"/>
        <v>1</v>
      </c>
    </row>
    <row r="98" spans="1:5" x14ac:dyDescent="0.25">
      <c r="A98" t="s">
        <v>1533</v>
      </c>
      <c r="B98" t="s">
        <v>1343</v>
      </c>
      <c r="C98" t="s">
        <v>1392</v>
      </c>
      <c r="D98">
        <f>COUNTIF('Content+RQ2 Matrix'!N:N,"*"&amp;TRIM($A98)&amp;"*")</f>
        <v>3</v>
      </c>
      <c r="E98">
        <f t="shared" ref="E98:E129" ca="1" si="3">SUMIF(B:D,B98,D:D)</f>
        <v>4</v>
      </c>
    </row>
    <row r="99" spans="1:5" x14ac:dyDescent="0.25">
      <c r="A99" t="s">
        <v>1381</v>
      </c>
      <c r="B99" t="s">
        <v>1343</v>
      </c>
      <c r="C99" t="s">
        <v>1392</v>
      </c>
      <c r="D99">
        <f>COUNTIF('Content+RQ2 Matrix'!N:N,"*"&amp;TRIM($A99)&amp;"*")</f>
        <v>1</v>
      </c>
      <c r="E99">
        <f t="shared" ca="1" si="3"/>
        <v>4</v>
      </c>
    </row>
    <row r="100" spans="1:5" x14ac:dyDescent="0.25">
      <c r="A100" t="s">
        <v>1593</v>
      </c>
      <c r="B100" t="s">
        <v>1451</v>
      </c>
      <c r="C100" t="s">
        <v>1446</v>
      </c>
      <c r="D100">
        <f>COUNTIF('Content+RQ2 Matrix'!N:N,"*"&amp;TRIM($A100)&amp;"*")</f>
        <v>4</v>
      </c>
      <c r="E100">
        <f t="shared" ca="1" si="3"/>
        <v>4</v>
      </c>
    </row>
    <row r="101" spans="1:5" x14ac:dyDescent="0.25">
      <c r="A101" t="s">
        <v>1382</v>
      </c>
      <c r="B101" t="s">
        <v>1382</v>
      </c>
      <c r="C101" t="s">
        <v>1446</v>
      </c>
      <c r="D101">
        <f>COUNTIF('Content+RQ2 Matrix'!N:N,"*"&amp;TRIM($A101)&amp;"*")</f>
        <v>29</v>
      </c>
      <c r="E101">
        <f t="shared" ca="1" si="3"/>
        <v>37</v>
      </c>
    </row>
    <row r="102" spans="1:5" x14ac:dyDescent="0.25">
      <c r="A102" t="s">
        <v>1318</v>
      </c>
      <c r="B102" t="s">
        <v>1318</v>
      </c>
      <c r="C102" t="s">
        <v>1316</v>
      </c>
      <c r="D102">
        <f>COUNTIF('Content+RQ2 Matrix'!N:N,"*"&amp;TRIM($A102)&amp;"*")</f>
        <v>9</v>
      </c>
      <c r="E102">
        <f t="shared" ca="1" si="3"/>
        <v>9</v>
      </c>
    </row>
    <row r="103" spans="1:5" x14ac:dyDescent="0.25">
      <c r="A103" t="s">
        <v>1465</v>
      </c>
      <c r="B103" t="s">
        <v>1644</v>
      </c>
      <c r="C103" t="s">
        <v>1446</v>
      </c>
      <c r="D103">
        <f>COUNTIF('Content+RQ2 Matrix'!N:N,"*"&amp;TRIM($A103)&amp;"*")</f>
        <v>1</v>
      </c>
      <c r="E103">
        <f t="shared" ca="1" si="3"/>
        <v>2</v>
      </c>
    </row>
    <row r="104" spans="1:5" x14ac:dyDescent="0.25">
      <c r="A104" t="s">
        <v>1594</v>
      </c>
      <c r="B104" t="s">
        <v>1319</v>
      </c>
      <c r="C104" t="s">
        <v>1446</v>
      </c>
      <c r="D104">
        <f>COUNTIF('Content+RQ2 Matrix'!N:N,"*"&amp;TRIM($A104)&amp;"*")</f>
        <v>19</v>
      </c>
      <c r="E104">
        <f t="shared" ca="1" si="3"/>
        <v>31</v>
      </c>
    </row>
    <row r="105" spans="1:5" x14ac:dyDescent="0.25">
      <c r="A105" t="s">
        <v>1595</v>
      </c>
      <c r="B105" t="s">
        <v>1384</v>
      </c>
      <c r="C105" t="s">
        <v>1446</v>
      </c>
      <c r="D105">
        <f>COUNTIF('Content+RQ2 Matrix'!N:N,"*"&amp;TRIM($A105)&amp;"*")</f>
        <v>7</v>
      </c>
      <c r="E105">
        <f t="shared" ca="1" si="3"/>
        <v>7</v>
      </c>
    </row>
    <row r="106" spans="1:5" x14ac:dyDescent="0.25">
      <c r="A106" t="s">
        <v>1596</v>
      </c>
      <c r="B106" t="s">
        <v>1633</v>
      </c>
      <c r="C106" t="s">
        <v>1446</v>
      </c>
      <c r="D106">
        <f>COUNTIF('Content+RQ2 Matrix'!N:N,"*"&amp;TRIM($A106)&amp;"*")</f>
        <v>1</v>
      </c>
      <c r="E106">
        <f t="shared" ca="1" si="3"/>
        <v>1</v>
      </c>
    </row>
    <row r="107" spans="1:5" x14ac:dyDescent="0.25">
      <c r="A107" t="s">
        <v>1613</v>
      </c>
      <c r="B107" t="s">
        <v>1661</v>
      </c>
      <c r="C107" t="s">
        <v>1392</v>
      </c>
      <c r="D107">
        <f>COUNTIF('Content+RQ2 Matrix'!N:N,"*"&amp;TRIM($A107)&amp;"*")</f>
        <v>1</v>
      </c>
      <c r="E107">
        <f t="shared" ca="1" si="3"/>
        <v>1</v>
      </c>
    </row>
    <row r="108" spans="1:5" x14ac:dyDescent="0.25">
      <c r="A108" t="s">
        <v>1340</v>
      </c>
      <c r="B108" t="s">
        <v>1340</v>
      </c>
      <c r="C108" t="s">
        <v>1392</v>
      </c>
      <c r="D108">
        <f>COUNTIF('Content+RQ2 Matrix'!N:N,"*"&amp;TRIM($A108)&amp;"*")</f>
        <v>6</v>
      </c>
      <c r="E108">
        <f t="shared" ca="1" si="3"/>
        <v>6</v>
      </c>
    </row>
    <row r="109" spans="1:5" x14ac:dyDescent="0.25">
      <c r="A109" t="s">
        <v>1336</v>
      </c>
      <c r="B109" t="s">
        <v>1336</v>
      </c>
      <c r="C109" t="s">
        <v>1392</v>
      </c>
      <c r="D109">
        <f>COUNTIF('Content+RQ2 Matrix'!N:N,"*"&amp;TRIM($A109)&amp;"*")</f>
        <v>4</v>
      </c>
      <c r="E109">
        <f t="shared" ca="1" si="3"/>
        <v>8</v>
      </c>
    </row>
    <row r="110" spans="1:5" x14ac:dyDescent="0.25">
      <c r="A110" t="s">
        <v>2293</v>
      </c>
      <c r="B110" t="s">
        <v>2298</v>
      </c>
      <c r="C110" t="s">
        <v>1392</v>
      </c>
      <c r="D110">
        <f>COUNTIF('Content+RQ2 Matrix'!N:N,"*"&amp;TRIM($A110)&amp;"*")</f>
        <v>1</v>
      </c>
      <c r="E110">
        <f t="shared" ca="1" si="3"/>
        <v>1</v>
      </c>
    </row>
    <row r="111" spans="1:5" x14ac:dyDescent="0.25">
      <c r="A111" t="s">
        <v>1341</v>
      </c>
      <c r="B111" t="s">
        <v>1341</v>
      </c>
      <c r="C111" t="s">
        <v>1392</v>
      </c>
      <c r="D111">
        <f>COUNTIF('Content+RQ2 Matrix'!N:N,"*"&amp;TRIM($A111)&amp;"*")</f>
        <v>8</v>
      </c>
      <c r="E111">
        <f t="shared" ca="1" si="3"/>
        <v>8</v>
      </c>
    </row>
    <row r="112" spans="1:5" x14ac:dyDescent="0.25">
      <c r="A112" t="s">
        <v>1597</v>
      </c>
      <c r="B112" t="s">
        <v>1665</v>
      </c>
      <c r="C112" t="s">
        <v>1446</v>
      </c>
      <c r="D112">
        <f>COUNTIF('Content+RQ2 Matrix'!N:N,"*"&amp;TRIM($A112)&amp;"*")</f>
        <v>1</v>
      </c>
      <c r="E112">
        <f t="shared" ca="1" si="3"/>
        <v>1</v>
      </c>
    </row>
    <row r="113" spans="1:5" x14ac:dyDescent="0.25">
      <c r="A113" t="s">
        <v>1598</v>
      </c>
      <c r="B113" t="s">
        <v>1353</v>
      </c>
      <c r="C113" t="s">
        <v>1316</v>
      </c>
      <c r="D113">
        <f>COUNTIF('Content+RQ2 Matrix'!N:N,"*"&amp;TRIM($A113)&amp;"*")</f>
        <v>7</v>
      </c>
      <c r="E113">
        <f t="shared" ca="1" si="3"/>
        <v>7</v>
      </c>
    </row>
    <row r="114" spans="1:5" x14ac:dyDescent="0.25">
      <c r="A114" t="s">
        <v>1385</v>
      </c>
      <c r="B114" t="s">
        <v>1666</v>
      </c>
      <c r="C114" t="s">
        <v>1316</v>
      </c>
      <c r="D114">
        <f>COUNTIF('Content+RQ2 Matrix'!N:N,"*"&amp;TRIM($A114)&amp;"*")</f>
        <v>1</v>
      </c>
      <c r="E114">
        <f t="shared" ca="1" si="3"/>
        <v>1</v>
      </c>
    </row>
    <row r="115" spans="1:5" x14ac:dyDescent="0.25">
      <c r="A115" t="s">
        <v>1535</v>
      </c>
      <c r="B115" t="s">
        <v>1634</v>
      </c>
      <c r="C115" t="s">
        <v>1392</v>
      </c>
      <c r="D115">
        <f>COUNTIF('Content+RQ2 Matrix'!N:N,"*"&amp;TRIM($A115)&amp;"*")</f>
        <v>4</v>
      </c>
      <c r="E115">
        <f t="shared" ca="1" si="3"/>
        <v>5</v>
      </c>
    </row>
    <row r="116" spans="1:5" x14ac:dyDescent="0.25">
      <c r="A116" t="s">
        <v>1429</v>
      </c>
      <c r="B116" t="s">
        <v>1634</v>
      </c>
      <c r="C116" t="s">
        <v>1392</v>
      </c>
      <c r="D116">
        <f>COUNTIF('Content+RQ2 Matrix'!N:N,"*"&amp;TRIM($A116)&amp;"*")</f>
        <v>1</v>
      </c>
      <c r="E116">
        <f t="shared" ca="1" si="3"/>
        <v>5</v>
      </c>
    </row>
    <row r="117" spans="1:5" x14ac:dyDescent="0.25">
      <c r="A117" t="s">
        <v>1536</v>
      </c>
      <c r="B117" t="s">
        <v>1667</v>
      </c>
      <c r="C117" t="s">
        <v>1392</v>
      </c>
      <c r="D117">
        <f>COUNTIF('Content+RQ2 Matrix'!N:N,"*"&amp;TRIM($A117)&amp;"*")</f>
        <v>3</v>
      </c>
      <c r="E117">
        <f t="shared" ca="1" si="3"/>
        <v>3</v>
      </c>
    </row>
    <row r="118" spans="1:5" x14ac:dyDescent="0.25">
      <c r="A118" t="s">
        <v>1386</v>
      </c>
      <c r="B118" t="s">
        <v>1635</v>
      </c>
      <c r="C118" t="s">
        <v>1392</v>
      </c>
      <c r="D118">
        <f>COUNTIF('Content+RQ2 Matrix'!N:N,"*"&amp;TRIM($A118)&amp;"*")</f>
        <v>3</v>
      </c>
      <c r="E118">
        <f t="shared" ca="1" si="3"/>
        <v>3</v>
      </c>
    </row>
    <row r="119" spans="1:5" x14ac:dyDescent="0.25">
      <c r="A119" t="s">
        <v>1331</v>
      </c>
      <c r="B119" t="s">
        <v>1638</v>
      </c>
      <c r="C119" t="s">
        <v>1392</v>
      </c>
      <c r="D119">
        <f>COUNTIF('Content+RQ2 Matrix'!N:N,"*"&amp;TRIM($A119)&amp;"*")</f>
        <v>2</v>
      </c>
      <c r="E119">
        <f t="shared" ca="1" si="3"/>
        <v>2</v>
      </c>
    </row>
    <row r="120" spans="1:5" x14ac:dyDescent="0.25">
      <c r="A120" t="s">
        <v>1600</v>
      </c>
      <c r="B120" t="s">
        <v>1660</v>
      </c>
      <c r="C120" t="s">
        <v>1446</v>
      </c>
      <c r="D120">
        <f>COUNTIF('Content+RQ2 Matrix'!N:N,"*"&amp;TRIM($A120)&amp;"*")</f>
        <v>1</v>
      </c>
      <c r="E120">
        <f t="shared" ca="1" si="3"/>
        <v>12</v>
      </c>
    </row>
    <row r="121" spans="1:5" x14ac:dyDescent="0.25">
      <c r="A121" t="s">
        <v>1616</v>
      </c>
      <c r="B121" t="s">
        <v>1676</v>
      </c>
      <c r="C121" t="s">
        <v>1446</v>
      </c>
      <c r="D121">
        <f>COUNTIF('Content+RQ2 Matrix'!N:N,"*"&amp;TRIM($A121)&amp;"*")</f>
        <v>1</v>
      </c>
      <c r="E121">
        <f t="shared" ca="1" si="3"/>
        <v>30</v>
      </c>
    </row>
    <row r="122" spans="1:5" x14ac:dyDescent="0.25">
      <c r="A122" t="s">
        <v>1323</v>
      </c>
      <c r="B122" t="s">
        <v>1323</v>
      </c>
      <c r="C122" t="s">
        <v>1392</v>
      </c>
      <c r="D122">
        <f>COUNTIF('Content+RQ2 Matrix'!N:N,"*"&amp;TRIM($A122)&amp;"*")</f>
        <v>3</v>
      </c>
      <c r="E122">
        <f t="shared" ca="1" si="3"/>
        <v>3</v>
      </c>
    </row>
    <row r="123" spans="1:5" x14ac:dyDescent="0.25">
      <c r="A123" t="s">
        <v>1387</v>
      </c>
      <c r="B123" t="s">
        <v>1329</v>
      </c>
      <c r="C123" t="s">
        <v>1392</v>
      </c>
      <c r="D123">
        <f>COUNTIF('Content+RQ2 Matrix'!N:N,"*"&amp;TRIM($A123)&amp;"*")</f>
        <v>1</v>
      </c>
      <c r="E123">
        <f t="shared" ca="1" si="3"/>
        <v>34</v>
      </c>
    </row>
    <row r="124" spans="1:5" x14ac:dyDescent="0.25">
      <c r="A124" t="s">
        <v>1388</v>
      </c>
      <c r="B124" t="s">
        <v>1388</v>
      </c>
      <c r="C124" t="s">
        <v>1392</v>
      </c>
      <c r="D124">
        <f>COUNTIF('Content+RQ2 Matrix'!N:N,"*"&amp;TRIM($A124)&amp;"*")</f>
        <v>1</v>
      </c>
      <c r="E124">
        <f t="shared" ca="1" si="3"/>
        <v>1</v>
      </c>
    </row>
    <row r="125" spans="1:5" x14ac:dyDescent="0.25">
      <c r="A125" t="s">
        <v>1327</v>
      </c>
      <c r="B125" t="s">
        <v>1327</v>
      </c>
      <c r="C125" t="s">
        <v>1392</v>
      </c>
      <c r="D125">
        <f>COUNTIF('Content+RQ2 Matrix'!N:N,"*"&amp;TRIM($A125)&amp;"*")</f>
        <v>22</v>
      </c>
      <c r="E125">
        <f t="shared" ca="1" si="3"/>
        <v>46</v>
      </c>
    </row>
    <row r="126" spans="1:5" x14ac:dyDescent="0.25">
      <c r="A126" t="s">
        <v>1648</v>
      </c>
      <c r="B126" t="s">
        <v>1647</v>
      </c>
      <c r="C126" t="s">
        <v>1446</v>
      </c>
      <c r="D126">
        <f>COUNTIF('Content+RQ2 Matrix'!N:N,"*"&amp;TRIM($A126)&amp;"*")</f>
        <v>1</v>
      </c>
      <c r="E126">
        <f t="shared" ca="1" si="3"/>
        <v>1</v>
      </c>
    </row>
    <row r="127" spans="1:5" x14ac:dyDescent="0.25">
      <c r="A127" t="s">
        <v>1432</v>
      </c>
      <c r="B127" t="s">
        <v>1654</v>
      </c>
      <c r="C127" t="s">
        <v>1316</v>
      </c>
      <c r="D127">
        <f>COUNTIF('Content+RQ2 Matrix'!N:N,"*"&amp;TRIM($A127)&amp;"*")</f>
        <v>1</v>
      </c>
      <c r="E127">
        <f t="shared" ca="1" si="3"/>
        <v>1</v>
      </c>
    </row>
    <row r="128" spans="1:5" x14ac:dyDescent="0.25">
      <c r="A128" t="s">
        <v>1555</v>
      </c>
      <c r="B128" t="s">
        <v>1632</v>
      </c>
      <c r="C128" t="s">
        <v>1316</v>
      </c>
      <c r="D128">
        <f>COUNTIF('Content+RQ2 Matrix'!N:N,"*"&amp;TRIM($A128)&amp;"*")</f>
        <v>1</v>
      </c>
      <c r="E128">
        <f t="shared" ca="1" si="3"/>
        <v>19</v>
      </c>
    </row>
    <row r="129" spans="1:5" x14ac:dyDescent="0.25">
      <c r="A129" t="s">
        <v>1604</v>
      </c>
      <c r="B129" t="s">
        <v>1640</v>
      </c>
      <c r="C129" t="s">
        <v>1446</v>
      </c>
      <c r="D129">
        <f>COUNTIF('Content+RQ2 Matrix'!N:N,"*"&amp;TRIM($A129)&amp;"*")</f>
        <v>4</v>
      </c>
      <c r="E129">
        <f t="shared" ca="1" si="3"/>
        <v>4</v>
      </c>
    </row>
    <row r="130" spans="1:5" x14ac:dyDescent="0.25">
      <c r="A130" t="s">
        <v>1390</v>
      </c>
      <c r="B130" t="s">
        <v>1636</v>
      </c>
      <c r="C130" t="s">
        <v>1392</v>
      </c>
      <c r="D130">
        <f>COUNTIF('Content+RQ2 Matrix'!N:N,"*"&amp;TRIM($A130)&amp;"*")</f>
        <v>3</v>
      </c>
      <c r="E130">
        <f t="shared" ref="E130:E131" ca="1" si="4">SUMIF(B:D,B130,D:D)</f>
        <v>11</v>
      </c>
    </row>
    <row r="131" spans="1:5" x14ac:dyDescent="0.25">
      <c r="A131" t="s">
        <v>1434</v>
      </c>
      <c r="B131" t="s">
        <v>1336</v>
      </c>
      <c r="C131" t="s">
        <v>1392</v>
      </c>
      <c r="D131">
        <f>COUNTIF('Content+RQ2 Matrix'!N:N,"*"&amp;TRIM($A131)&amp;"*")</f>
        <v>2</v>
      </c>
      <c r="E131">
        <f t="shared" ca="1" si="4"/>
        <v>8</v>
      </c>
    </row>
  </sheetData>
  <autoFilter ref="A1:E131" xr:uid="{5E88DC18-24F5-4F0D-B06F-29A4E4267474}">
    <sortState xmlns:xlrd2="http://schemas.microsoft.com/office/spreadsheetml/2017/richdata2" ref="A2:E131">
      <sortCondition ref="A1:A131"/>
    </sortState>
  </autoFilter>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7F05C-B2EB-4A9B-9593-D41B65BF8DEE}">
  <dimension ref="A1:C91"/>
  <sheetViews>
    <sheetView topLeftCell="A58" workbookViewId="0">
      <selection activeCell="E14" sqref="E14"/>
    </sheetView>
  </sheetViews>
  <sheetFormatPr baseColWidth="10" defaultRowHeight="15.75" x14ac:dyDescent="0.25"/>
  <cols>
    <col min="1" max="1" width="26" customWidth="1"/>
  </cols>
  <sheetData>
    <row r="1" spans="1:3" x14ac:dyDescent="0.25">
      <c r="A1" t="s">
        <v>1623</v>
      </c>
      <c r="B1" t="s">
        <v>1641</v>
      </c>
      <c r="C1" t="s">
        <v>1677</v>
      </c>
    </row>
    <row r="2" spans="1:3" x14ac:dyDescent="0.25">
      <c r="A2" t="s">
        <v>1334</v>
      </c>
      <c r="B2" t="s">
        <v>1392</v>
      </c>
      <c r="C2">
        <v>68</v>
      </c>
    </row>
    <row r="3" spans="1:3" x14ac:dyDescent="0.25">
      <c r="A3" t="s">
        <v>1346</v>
      </c>
      <c r="B3" t="s">
        <v>1392</v>
      </c>
      <c r="C3">
        <v>51</v>
      </c>
    </row>
    <row r="4" spans="1:3" x14ac:dyDescent="0.25">
      <c r="A4" t="s">
        <v>1327</v>
      </c>
      <c r="B4" t="s">
        <v>1392</v>
      </c>
      <c r="C4">
        <v>46</v>
      </c>
    </row>
    <row r="5" spans="1:3" x14ac:dyDescent="0.25">
      <c r="A5" t="s">
        <v>1317</v>
      </c>
      <c r="B5" t="s">
        <v>1392</v>
      </c>
      <c r="C5">
        <v>45</v>
      </c>
    </row>
    <row r="6" spans="1:3" x14ac:dyDescent="0.25">
      <c r="A6" t="s">
        <v>1329</v>
      </c>
      <c r="B6" t="s">
        <v>1392</v>
      </c>
      <c r="C6">
        <v>34</v>
      </c>
    </row>
    <row r="7" spans="1:3" x14ac:dyDescent="0.25">
      <c r="A7" t="s">
        <v>1322</v>
      </c>
      <c r="B7" t="s">
        <v>1392</v>
      </c>
      <c r="C7">
        <v>28</v>
      </c>
    </row>
    <row r="8" spans="1:3" x14ac:dyDescent="0.25">
      <c r="A8" t="s">
        <v>1320</v>
      </c>
      <c r="B8" t="s">
        <v>1392</v>
      </c>
      <c r="C8">
        <v>27</v>
      </c>
    </row>
    <row r="9" spans="1:3" x14ac:dyDescent="0.25">
      <c r="A9" t="s">
        <v>1366</v>
      </c>
      <c r="B9" t="s">
        <v>1392</v>
      </c>
      <c r="C9">
        <v>16</v>
      </c>
    </row>
    <row r="10" spans="1:3" x14ac:dyDescent="0.25">
      <c r="A10" t="s">
        <v>1629</v>
      </c>
      <c r="B10" t="s">
        <v>1392</v>
      </c>
      <c r="C10">
        <v>14</v>
      </c>
    </row>
    <row r="11" spans="1:3" x14ac:dyDescent="0.25">
      <c r="A11" t="s">
        <v>1636</v>
      </c>
      <c r="B11" t="s">
        <v>1392</v>
      </c>
      <c r="C11">
        <v>11</v>
      </c>
    </row>
    <row r="12" spans="1:3" x14ac:dyDescent="0.25">
      <c r="A12" t="s">
        <v>1458</v>
      </c>
      <c r="B12" t="s">
        <v>1392</v>
      </c>
      <c r="C12">
        <v>11</v>
      </c>
    </row>
    <row r="13" spans="1:3" x14ac:dyDescent="0.25">
      <c r="A13" t="s">
        <v>1336</v>
      </c>
      <c r="B13" t="s">
        <v>1392</v>
      </c>
      <c r="C13">
        <v>8</v>
      </c>
    </row>
    <row r="14" spans="1:3" x14ac:dyDescent="0.25">
      <c r="A14" t="s">
        <v>1338</v>
      </c>
      <c r="B14" t="s">
        <v>1392</v>
      </c>
      <c r="C14">
        <v>8</v>
      </c>
    </row>
    <row r="15" spans="1:3" x14ac:dyDescent="0.25">
      <c r="A15" t="s">
        <v>1337</v>
      </c>
      <c r="B15" t="s">
        <v>1392</v>
      </c>
      <c r="C15">
        <v>8</v>
      </c>
    </row>
    <row r="16" spans="1:3" x14ac:dyDescent="0.25">
      <c r="A16" t="s">
        <v>1341</v>
      </c>
      <c r="B16" t="s">
        <v>1392</v>
      </c>
      <c r="C16">
        <v>8</v>
      </c>
    </row>
    <row r="17" spans="1:3" x14ac:dyDescent="0.25">
      <c r="A17" t="s">
        <v>1671</v>
      </c>
      <c r="B17" t="s">
        <v>1392</v>
      </c>
      <c r="C17">
        <v>6</v>
      </c>
    </row>
    <row r="18" spans="1:3" x14ac:dyDescent="0.25">
      <c r="A18" t="s">
        <v>1631</v>
      </c>
      <c r="B18" t="s">
        <v>1392</v>
      </c>
      <c r="C18">
        <v>6</v>
      </c>
    </row>
    <row r="19" spans="1:3" x14ac:dyDescent="0.25">
      <c r="A19" t="s">
        <v>1339</v>
      </c>
      <c r="B19" t="s">
        <v>1392</v>
      </c>
      <c r="C19">
        <v>6</v>
      </c>
    </row>
    <row r="20" spans="1:3" x14ac:dyDescent="0.25">
      <c r="A20" t="s">
        <v>1340</v>
      </c>
      <c r="B20" t="s">
        <v>1392</v>
      </c>
      <c r="C20">
        <v>6</v>
      </c>
    </row>
    <row r="21" spans="1:3" x14ac:dyDescent="0.25">
      <c r="A21" t="s">
        <v>1662</v>
      </c>
      <c r="B21" t="s">
        <v>1392</v>
      </c>
      <c r="C21">
        <v>5</v>
      </c>
    </row>
    <row r="22" spans="1:3" x14ac:dyDescent="0.25">
      <c r="A22" t="s">
        <v>1345</v>
      </c>
      <c r="B22" t="s">
        <v>1392</v>
      </c>
      <c r="C22">
        <v>5</v>
      </c>
    </row>
    <row r="23" spans="1:3" x14ac:dyDescent="0.25">
      <c r="A23" t="s">
        <v>1330</v>
      </c>
      <c r="B23" t="s">
        <v>1392</v>
      </c>
      <c r="C23">
        <v>5</v>
      </c>
    </row>
    <row r="24" spans="1:3" x14ac:dyDescent="0.25">
      <c r="A24" t="s">
        <v>1634</v>
      </c>
      <c r="B24" t="s">
        <v>1392</v>
      </c>
      <c r="C24">
        <v>5</v>
      </c>
    </row>
    <row r="25" spans="1:3" x14ac:dyDescent="0.25">
      <c r="A25" t="s">
        <v>1342</v>
      </c>
      <c r="B25" t="s">
        <v>1392</v>
      </c>
      <c r="C25">
        <v>4</v>
      </c>
    </row>
    <row r="26" spans="1:3" x14ac:dyDescent="0.25">
      <c r="A26" t="s">
        <v>1630</v>
      </c>
      <c r="B26" t="s">
        <v>1392</v>
      </c>
      <c r="C26">
        <v>4</v>
      </c>
    </row>
    <row r="27" spans="1:3" x14ac:dyDescent="0.25">
      <c r="A27" t="s">
        <v>1343</v>
      </c>
      <c r="B27" t="s">
        <v>1392</v>
      </c>
      <c r="C27">
        <v>4</v>
      </c>
    </row>
    <row r="28" spans="1:3" x14ac:dyDescent="0.25">
      <c r="A28" t="s">
        <v>1362</v>
      </c>
      <c r="B28" t="s">
        <v>1392</v>
      </c>
      <c r="C28">
        <v>3</v>
      </c>
    </row>
    <row r="29" spans="1:3" x14ac:dyDescent="0.25">
      <c r="A29" t="s">
        <v>1368</v>
      </c>
      <c r="B29" t="s">
        <v>1392</v>
      </c>
      <c r="C29">
        <v>3</v>
      </c>
    </row>
    <row r="30" spans="1:3" x14ac:dyDescent="0.25">
      <c r="A30" t="s">
        <v>1364</v>
      </c>
      <c r="B30" t="s">
        <v>1392</v>
      </c>
      <c r="C30">
        <v>3</v>
      </c>
    </row>
    <row r="31" spans="1:3" x14ac:dyDescent="0.25">
      <c r="A31" t="s">
        <v>1653</v>
      </c>
      <c r="B31" t="s">
        <v>1392</v>
      </c>
      <c r="C31">
        <v>3</v>
      </c>
    </row>
    <row r="32" spans="1:3" x14ac:dyDescent="0.25">
      <c r="A32" t="s">
        <v>1637</v>
      </c>
      <c r="B32" t="s">
        <v>1392</v>
      </c>
      <c r="C32">
        <v>3</v>
      </c>
    </row>
    <row r="33" spans="1:3" x14ac:dyDescent="0.25">
      <c r="A33" t="s">
        <v>1667</v>
      </c>
      <c r="B33" t="s">
        <v>1392</v>
      </c>
      <c r="C33">
        <v>3</v>
      </c>
    </row>
    <row r="34" spans="1:3" x14ac:dyDescent="0.25">
      <c r="A34" t="s">
        <v>1635</v>
      </c>
      <c r="B34" t="s">
        <v>1392</v>
      </c>
      <c r="C34">
        <v>3</v>
      </c>
    </row>
    <row r="35" spans="1:3" x14ac:dyDescent="0.25">
      <c r="A35" t="s">
        <v>1323</v>
      </c>
      <c r="B35" t="s">
        <v>1392</v>
      </c>
      <c r="C35">
        <v>3</v>
      </c>
    </row>
    <row r="36" spans="1:3" x14ac:dyDescent="0.25">
      <c r="A36" t="s">
        <v>1646</v>
      </c>
      <c r="B36" t="s">
        <v>1392</v>
      </c>
      <c r="C36">
        <v>2</v>
      </c>
    </row>
    <row r="37" spans="1:3" x14ac:dyDescent="0.25">
      <c r="A37" t="s">
        <v>2297</v>
      </c>
      <c r="B37" t="s">
        <v>1392</v>
      </c>
      <c r="C37">
        <v>2</v>
      </c>
    </row>
    <row r="38" spans="1:3" x14ac:dyDescent="0.25">
      <c r="A38" t="s">
        <v>1638</v>
      </c>
      <c r="B38" t="s">
        <v>1392</v>
      </c>
      <c r="C38">
        <v>2</v>
      </c>
    </row>
    <row r="39" spans="1:3" x14ac:dyDescent="0.25">
      <c r="A39" t="s">
        <v>2296</v>
      </c>
      <c r="B39" t="s">
        <v>1392</v>
      </c>
      <c r="C39">
        <v>1</v>
      </c>
    </row>
    <row r="40" spans="1:3" x14ac:dyDescent="0.25">
      <c r="A40" t="s">
        <v>1669</v>
      </c>
      <c r="B40" t="s">
        <v>1392</v>
      </c>
      <c r="C40">
        <v>1</v>
      </c>
    </row>
    <row r="41" spans="1:3" x14ac:dyDescent="0.25">
      <c r="A41" t="s">
        <v>1650</v>
      </c>
      <c r="B41" t="s">
        <v>1392</v>
      </c>
      <c r="C41">
        <v>1</v>
      </c>
    </row>
    <row r="42" spans="1:3" x14ac:dyDescent="0.25">
      <c r="A42" t="s">
        <v>1664</v>
      </c>
      <c r="B42" t="s">
        <v>1392</v>
      </c>
      <c r="C42">
        <v>1</v>
      </c>
    </row>
    <row r="43" spans="1:3" x14ac:dyDescent="0.25">
      <c r="A43" t="s">
        <v>1663</v>
      </c>
      <c r="B43" t="s">
        <v>1392</v>
      </c>
      <c r="C43">
        <v>1</v>
      </c>
    </row>
    <row r="44" spans="1:3" x14ac:dyDescent="0.25">
      <c r="A44" t="s">
        <v>1672</v>
      </c>
      <c r="B44" t="s">
        <v>1392</v>
      </c>
      <c r="C44">
        <v>1</v>
      </c>
    </row>
    <row r="45" spans="1:3" x14ac:dyDescent="0.25">
      <c r="A45" t="s">
        <v>1661</v>
      </c>
      <c r="B45" t="s">
        <v>1392</v>
      </c>
      <c r="C45">
        <v>1</v>
      </c>
    </row>
    <row r="46" spans="1:3" x14ac:dyDescent="0.25">
      <c r="A46" t="s">
        <v>2298</v>
      </c>
      <c r="B46" t="s">
        <v>1392</v>
      </c>
      <c r="C46">
        <v>1</v>
      </c>
    </row>
    <row r="47" spans="1:3" x14ac:dyDescent="0.25">
      <c r="A47" t="s">
        <v>1388</v>
      </c>
      <c r="B47" t="s">
        <v>1392</v>
      </c>
      <c r="C47">
        <v>1</v>
      </c>
    </row>
    <row r="48" spans="1:3" x14ac:dyDescent="0.25">
      <c r="A48" t="s">
        <v>1625</v>
      </c>
      <c r="B48" t="s">
        <v>1316</v>
      </c>
      <c r="C48">
        <v>9</v>
      </c>
    </row>
    <row r="49" spans="1:3" x14ac:dyDescent="0.25">
      <c r="A49" t="s">
        <v>1318</v>
      </c>
      <c r="B49" t="s">
        <v>1316</v>
      </c>
      <c r="C49">
        <v>9</v>
      </c>
    </row>
    <row r="50" spans="1:3" x14ac:dyDescent="0.25">
      <c r="A50" t="s">
        <v>1353</v>
      </c>
      <c r="B50" t="s">
        <v>1316</v>
      </c>
      <c r="C50">
        <v>7</v>
      </c>
    </row>
    <row r="51" spans="1:3" x14ac:dyDescent="0.25">
      <c r="A51" t="s">
        <v>1639</v>
      </c>
      <c r="B51" t="s">
        <v>1316</v>
      </c>
      <c r="C51">
        <v>5</v>
      </c>
    </row>
    <row r="52" spans="1:3" x14ac:dyDescent="0.25">
      <c r="A52" t="s">
        <v>1643</v>
      </c>
      <c r="B52" t="s">
        <v>1316</v>
      </c>
      <c r="C52">
        <v>2</v>
      </c>
    </row>
    <row r="53" spans="1:3" x14ac:dyDescent="0.25">
      <c r="A53" t="s">
        <v>1655</v>
      </c>
      <c r="B53" t="s">
        <v>1316</v>
      </c>
      <c r="C53">
        <v>2</v>
      </c>
    </row>
    <row r="54" spans="1:3" x14ac:dyDescent="0.25">
      <c r="A54" t="s">
        <v>1652</v>
      </c>
      <c r="B54" t="s">
        <v>1316</v>
      </c>
      <c r="C54">
        <v>2</v>
      </c>
    </row>
    <row r="55" spans="1:3" x14ac:dyDescent="0.25">
      <c r="A55" t="s">
        <v>1626</v>
      </c>
      <c r="B55" t="s">
        <v>1316</v>
      </c>
      <c r="C55">
        <v>1</v>
      </c>
    </row>
    <row r="56" spans="1:3" x14ac:dyDescent="0.25">
      <c r="A56" t="s">
        <v>1651</v>
      </c>
      <c r="B56" t="s">
        <v>1316</v>
      </c>
      <c r="C56">
        <v>1</v>
      </c>
    </row>
    <row r="57" spans="1:3" x14ac:dyDescent="0.25">
      <c r="A57" t="s">
        <v>1642</v>
      </c>
      <c r="B57" t="s">
        <v>1316</v>
      </c>
      <c r="C57">
        <v>1</v>
      </c>
    </row>
    <row r="58" spans="1:3" x14ac:dyDescent="0.25">
      <c r="A58" t="s">
        <v>1666</v>
      </c>
      <c r="B58" t="s">
        <v>1316</v>
      </c>
      <c r="C58">
        <v>1</v>
      </c>
    </row>
    <row r="59" spans="1:3" x14ac:dyDescent="0.25">
      <c r="A59" t="s">
        <v>1654</v>
      </c>
      <c r="B59" t="s">
        <v>1316</v>
      </c>
      <c r="C59">
        <v>1</v>
      </c>
    </row>
    <row r="60" spans="1:3" x14ac:dyDescent="0.25">
      <c r="A60" t="s">
        <v>1675</v>
      </c>
      <c r="B60" t="s">
        <v>1446</v>
      </c>
      <c r="C60">
        <v>39</v>
      </c>
    </row>
    <row r="61" spans="1:3" x14ac:dyDescent="0.25">
      <c r="A61" t="s">
        <v>1382</v>
      </c>
      <c r="B61" t="s">
        <v>1446</v>
      </c>
      <c r="C61">
        <v>37</v>
      </c>
    </row>
    <row r="62" spans="1:3" x14ac:dyDescent="0.25">
      <c r="A62" t="s">
        <v>1319</v>
      </c>
      <c r="B62" t="s">
        <v>1446</v>
      </c>
      <c r="C62">
        <v>31</v>
      </c>
    </row>
    <row r="63" spans="1:3" x14ac:dyDescent="0.25">
      <c r="A63" t="s">
        <v>1676</v>
      </c>
      <c r="B63" t="s">
        <v>1446</v>
      </c>
      <c r="C63">
        <v>30</v>
      </c>
    </row>
    <row r="64" spans="1:3" x14ac:dyDescent="0.25">
      <c r="A64" t="s">
        <v>1632</v>
      </c>
      <c r="B64" t="s">
        <v>1446</v>
      </c>
      <c r="C64">
        <v>19</v>
      </c>
    </row>
    <row r="65" spans="1:3" x14ac:dyDescent="0.25">
      <c r="A65" t="s">
        <v>1374</v>
      </c>
      <c r="B65" t="s">
        <v>1446</v>
      </c>
      <c r="C65">
        <v>16</v>
      </c>
    </row>
    <row r="66" spans="1:3" x14ac:dyDescent="0.25">
      <c r="A66" t="s">
        <v>1660</v>
      </c>
      <c r="B66" t="s">
        <v>1446</v>
      </c>
      <c r="C66">
        <v>12</v>
      </c>
    </row>
    <row r="67" spans="1:3" x14ac:dyDescent="0.25">
      <c r="A67" t="s">
        <v>1332</v>
      </c>
      <c r="B67" t="s">
        <v>1446</v>
      </c>
      <c r="C67">
        <v>9</v>
      </c>
    </row>
    <row r="68" spans="1:3" x14ac:dyDescent="0.25">
      <c r="A68" t="s">
        <v>777</v>
      </c>
      <c r="B68" t="s">
        <v>1446</v>
      </c>
      <c r="C68">
        <v>8</v>
      </c>
    </row>
    <row r="69" spans="1:3" x14ac:dyDescent="0.25">
      <c r="A69" t="s">
        <v>1376</v>
      </c>
      <c r="B69" t="s">
        <v>1446</v>
      </c>
      <c r="C69">
        <v>7</v>
      </c>
    </row>
    <row r="70" spans="1:3" x14ac:dyDescent="0.25">
      <c r="A70" t="s">
        <v>1384</v>
      </c>
      <c r="B70" t="s">
        <v>1446</v>
      </c>
      <c r="C70">
        <v>7</v>
      </c>
    </row>
    <row r="71" spans="1:3" x14ac:dyDescent="0.25">
      <c r="A71" t="s">
        <v>1673</v>
      </c>
      <c r="B71" t="s">
        <v>1446</v>
      </c>
      <c r="C71">
        <v>6</v>
      </c>
    </row>
    <row r="72" spans="1:3" x14ac:dyDescent="0.25">
      <c r="A72" t="s">
        <v>1333</v>
      </c>
      <c r="B72" t="s">
        <v>1446</v>
      </c>
      <c r="C72">
        <v>5</v>
      </c>
    </row>
    <row r="73" spans="1:3" x14ac:dyDescent="0.25">
      <c r="A73" t="s">
        <v>1451</v>
      </c>
      <c r="B73" t="s">
        <v>1446</v>
      </c>
      <c r="C73">
        <v>4</v>
      </c>
    </row>
    <row r="74" spans="1:3" x14ac:dyDescent="0.25">
      <c r="A74" t="s">
        <v>1640</v>
      </c>
      <c r="B74" t="s">
        <v>1446</v>
      </c>
      <c r="C74">
        <v>4</v>
      </c>
    </row>
    <row r="75" spans="1:3" x14ac:dyDescent="0.25">
      <c r="A75" t="s">
        <v>1649</v>
      </c>
      <c r="B75" t="s">
        <v>1446</v>
      </c>
      <c r="C75">
        <v>3</v>
      </c>
    </row>
    <row r="76" spans="1:3" x14ac:dyDescent="0.25">
      <c r="A76" t="s">
        <v>1371</v>
      </c>
      <c r="B76" t="s">
        <v>1446</v>
      </c>
      <c r="C76">
        <v>3</v>
      </c>
    </row>
    <row r="77" spans="1:3" x14ac:dyDescent="0.25">
      <c r="A77" t="s">
        <v>1556</v>
      </c>
      <c r="B77" t="s">
        <v>1446</v>
      </c>
      <c r="C77">
        <v>2</v>
      </c>
    </row>
    <row r="78" spans="1:3" x14ac:dyDescent="0.25">
      <c r="A78" t="s">
        <v>1656</v>
      </c>
      <c r="B78" t="s">
        <v>1446</v>
      </c>
      <c r="C78">
        <v>2</v>
      </c>
    </row>
    <row r="79" spans="1:3" x14ac:dyDescent="0.25">
      <c r="A79" t="s">
        <v>1674</v>
      </c>
      <c r="B79" t="s">
        <v>1446</v>
      </c>
      <c r="C79">
        <v>2</v>
      </c>
    </row>
    <row r="80" spans="1:3" x14ac:dyDescent="0.25">
      <c r="A80" t="s">
        <v>1448</v>
      </c>
      <c r="B80" t="s">
        <v>1446</v>
      </c>
      <c r="C80">
        <v>2</v>
      </c>
    </row>
    <row r="81" spans="1:3" x14ac:dyDescent="0.25">
      <c r="A81" t="s">
        <v>1627</v>
      </c>
      <c r="B81" t="s">
        <v>1446</v>
      </c>
      <c r="C81">
        <v>2</v>
      </c>
    </row>
    <row r="82" spans="1:3" x14ac:dyDescent="0.25">
      <c r="A82" t="s">
        <v>1644</v>
      </c>
      <c r="B82" t="s">
        <v>1446</v>
      </c>
      <c r="C82">
        <v>2</v>
      </c>
    </row>
    <row r="83" spans="1:3" x14ac:dyDescent="0.25">
      <c r="A83" t="s">
        <v>1624</v>
      </c>
      <c r="B83" t="s">
        <v>1446</v>
      </c>
      <c r="C83">
        <v>1</v>
      </c>
    </row>
    <row r="84" spans="1:3" x14ac:dyDescent="0.25">
      <c r="A84" t="s">
        <v>1668</v>
      </c>
      <c r="B84" t="s">
        <v>1446</v>
      </c>
      <c r="C84">
        <v>1</v>
      </c>
    </row>
    <row r="85" spans="1:3" x14ac:dyDescent="0.25">
      <c r="A85" t="s">
        <v>1657</v>
      </c>
      <c r="B85" t="s">
        <v>1446</v>
      </c>
      <c r="C85">
        <v>1</v>
      </c>
    </row>
    <row r="86" spans="1:3" x14ac:dyDescent="0.25">
      <c r="A86" t="s">
        <v>1628</v>
      </c>
      <c r="B86" t="s">
        <v>1446</v>
      </c>
      <c r="C86">
        <v>1</v>
      </c>
    </row>
    <row r="87" spans="1:3" x14ac:dyDescent="0.25">
      <c r="A87" t="s">
        <v>1372</v>
      </c>
      <c r="B87" t="s">
        <v>1446</v>
      </c>
      <c r="C87">
        <v>1</v>
      </c>
    </row>
    <row r="88" spans="1:3" x14ac:dyDescent="0.25">
      <c r="A88" t="s">
        <v>1659</v>
      </c>
      <c r="B88" t="s">
        <v>1446</v>
      </c>
      <c r="C88">
        <v>1</v>
      </c>
    </row>
    <row r="89" spans="1:3" x14ac:dyDescent="0.25">
      <c r="A89" t="s">
        <v>1633</v>
      </c>
      <c r="B89" t="s">
        <v>1446</v>
      </c>
      <c r="C89">
        <v>1</v>
      </c>
    </row>
    <row r="90" spans="1:3" x14ac:dyDescent="0.25">
      <c r="A90" t="s">
        <v>1665</v>
      </c>
      <c r="B90" t="s">
        <v>1446</v>
      </c>
      <c r="C90">
        <v>1</v>
      </c>
    </row>
    <row r="91" spans="1:3" x14ac:dyDescent="0.25">
      <c r="A91" t="s">
        <v>1647</v>
      </c>
      <c r="B91" t="s">
        <v>1446</v>
      </c>
      <c r="C91">
        <v>1</v>
      </c>
    </row>
  </sheetData>
  <autoFilter ref="A1:C91" xr:uid="{0177F05C-B2EB-4A9B-9593-D41B65BF8DEE}">
    <sortState xmlns:xlrd2="http://schemas.microsoft.com/office/spreadsheetml/2017/richdata2" ref="A2:C91">
      <sortCondition ref="B1:B91"/>
    </sortState>
  </autoFilter>
  <conditionalFormatting sqref="C1:C1048576">
    <cfRule type="colorScale" priority="1">
      <colorScale>
        <cfvo type="min"/>
        <cfvo type="percentile" val="50"/>
        <cfvo type="max"/>
        <color rgb="FFF8696B"/>
        <color rgb="FFFFEB84"/>
        <color rgb="FF63BE7B"/>
      </colorScale>
    </cfRule>
  </conditionalFormatting>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EF87B33DC800245AF2A5BB3E0DAAC63" ma:contentTypeVersion="2" ma:contentTypeDescription="Create a new document." ma:contentTypeScope="" ma:versionID="258b5eaad8c10d7032c568e4045cfa59">
  <xsd:schema xmlns:xsd="http://www.w3.org/2001/XMLSchema" xmlns:xs="http://www.w3.org/2001/XMLSchema" xmlns:p="http://schemas.microsoft.com/office/2006/metadata/properties" xmlns:ns2="2f2d634c-ed92-417f-a7a9-e48a21d50d40" targetNamespace="http://schemas.microsoft.com/office/2006/metadata/properties" ma:root="true" ma:fieldsID="fd218eeba75c73e8d8975ac3810784c0" ns2:_="">
    <xsd:import namespace="2f2d634c-ed92-417f-a7a9-e48a21d50d40"/>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2d634c-ed92-417f-a7a9-e48a21d50d4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C1DE0C5-3C1A-4FDC-8DAE-EAA8C042DF59}">
  <ds:schemaRefs>
    <ds:schemaRef ds:uri="http://schemas.microsoft.com/sharepoint/v3/contenttype/forms"/>
  </ds:schemaRefs>
</ds:datastoreItem>
</file>

<file path=customXml/itemProps2.xml><?xml version="1.0" encoding="utf-8"?>
<ds:datastoreItem xmlns:ds="http://schemas.openxmlformats.org/officeDocument/2006/customXml" ds:itemID="{F4301060-E351-483E-857F-506B494B41E2}">
  <ds:schemaRefs>
    <ds:schemaRef ds:uri="http://purl.org/dc/terms/"/>
    <ds:schemaRef ds:uri="http://purl.org/dc/elements/1.1/"/>
    <ds:schemaRef ds:uri="http://schemas.microsoft.com/office/2006/metadata/properties"/>
    <ds:schemaRef ds:uri="http://schemas.openxmlformats.org/package/2006/metadata/core-properties"/>
    <ds:schemaRef ds:uri="http://www.w3.org/XML/1998/namespace"/>
    <ds:schemaRef ds:uri="http://schemas.microsoft.com/office/infopath/2007/PartnerControls"/>
    <ds:schemaRef ds:uri="http://schemas.microsoft.com/office/2006/documentManagement/types"/>
    <ds:schemaRef ds:uri="2f2d634c-ed92-417f-a7a9-e48a21d50d40"/>
    <ds:schemaRef ds:uri="http://purl.org/dc/dcmitype/"/>
  </ds:schemaRefs>
</ds:datastoreItem>
</file>

<file path=customXml/itemProps3.xml><?xml version="1.0" encoding="utf-8"?>
<ds:datastoreItem xmlns:ds="http://schemas.openxmlformats.org/officeDocument/2006/customXml" ds:itemID="{5539F221-0265-4ACE-A427-78C1500929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2d634c-ed92-417f-a7a9-e48a21d50d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7</vt:i4>
      </vt:variant>
    </vt:vector>
  </HeadingPairs>
  <TitlesOfParts>
    <vt:vector size="7" baseType="lpstr">
      <vt:lpstr>String</vt:lpstr>
      <vt:lpstr>Export</vt:lpstr>
      <vt:lpstr>Availability</vt:lpstr>
      <vt:lpstr>Abstract+Paper</vt:lpstr>
      <vt:lpstr>Content+RQ2 Matrix</vt:lpstr>
      <vt:lpstr>KSA Consolidation</vt:lpstr>
      <vt:lpstr>KSA Final 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dc:creator>
  <cp:lastModifiedBy>its-ad\uk069135</cp:lastModifiedBy>
  <dcterms:created xsi:type="dcterms:W3CDTF">2025-01-07T13:58:14Z</dcterms:created>
  <dcterms:modified xsi:type="dcterms:W3CDTF">2026-08-13T14:38:54Z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0x0101003EF87B33DC800245AF2A5BB3E0DAAC63</vt:lpwstr>
  </property>
</Properties>
</file>